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НЫЙ\Контроли\2016\ежеквартально до 15\Звіт\звіт\"/>
    </mc:Choice>
  </mc:AlternateContent>
  <bookViews>
    <workbookView xWindow="90" yWindow="495" windowWidth="9420" windowHeight="4140"/>
  </bookViews>
  <sheets>
    <sheet name="9 міс 2016" sheetId="41" r:id="rId1"/>
  </sheets>
  <definedNames>
    <definedName name="_xlnm.Print_Titles" localSheetId="0">'9 міс 2016'!$4:$6</definedName>
  </definedNames>
  <calcPr calcId="162913"/>
</workbook>
</file>

<file path=xl/calcChain.xml><?xml version="1.0" encoding="utf-8"?>
<calcChain xmlns="http://schemas.openxmlformats.org/spreadsheetml/2006/main">
  <c r="J34" i="41" l="1"/>
  <c r="G33" i="41"/>
  <c r="G34" i="41"/>
  <c r="G35" i="41"/>
  <c r="G36" i="41"/>
  <c r="G37" i="41"/>
  <c r="G39" i="41"/>
  <c r="G40" i="41"/>
  <c r="G15" i="41"/>
  <c r="G16" i="41"/>
  <c r="G17" i="41"/>
  <c r="J81" i="41"/>
  <c r="K81" i="41"/>
  <c r="L81" i="41"/>
  <c r="M81" i="41" s="1"/>
  <c r="J82" i="41"/>
  <c r="K82" i="41"/>
  <c r="L82" i="41"/>
  <c r="G81" i="41"/>
  <c r="G82" i="41"/>
  <c r="G83" i="41"/>
  <c r="G76" i="41"/>
  <c r="L76" i="41"/>
  <c r="K76" i="41"/>
  <c r="L64" i="41"/>
  <c r="M64" i="41" s="1"/>
  <c r="K64" i="41"/>
  <c r="J64" i="41"/>
  <c r="G64" i="41"/>
  <c r="L63" i="41"/>
  <c r="M63" i="41" s="1"/>
  <c r="K63" i="41"/>
  <c r="J63" i="41"/>
  <c r="G63" i="41"/>
  <c r="L61" i="41"/>
  <c r="K61" i="41"/>
  <c r="J61" i="41"/>
  <c r="G61" i="41"/>
  <c r="L60" i="41"/>
  <c r="M60" i="41" s="1"/>
  <c r="K60" i="41"/>
  <c r="J60" i="41"/>
  <c r="G60" i="41"/>
  <c r="L59" i="41"/>
  <c r="K59" i="41"/>
  <c r="G59" i="41"/>
  <c r="L58" i="41"/>
  <c r="M58" i="41" s="1"/>
  <c r="K58" i="41"/>
  <c r="G58" i="41"/>
  <c r="L57" i="41"/>
  <c r="K57" i="41"/>
  <c r="G57" i="41"/>
  <c r="L56" i="41"/>
  <c r="K56" i="41"/>
  <c r="G56" i="41"/>
  <c r="L55" i="41"/>
  <c r="M55" i="41" s="1"/>
  <c r="K55" i="41"/>
  <c r="G55" i="41"/>
  <c r="L54" i="41"/>
  <c r="M54" i="41" s="1"/>
  <c r="K54" i="41"/>
  <c r="G54" i="41"/>
  <c r="L53" i="41"/>
  <c r="K53" i="41"/>
  <c r="G53" i="41"/>
  <c r="L52" i="41"/>
  <c r="K52" i="41"/>
  <c r="G52" i="41"/>
  <c r="L51" i="41"/>
  <c r="K51" i="41"/>
  <c r="G51" i="41"/>
  <c r="L50" i="41"/>
  <c r="M50" i="41" s="1"/>
  <c r="K50" i="41"/>
  <c r="G50" i="41"/>
  <c r="L49" i="41"/>
  <c r="K49" i="41"/>
  <c r="G49" i="41"/>
  <c r="L48" i="41"/>
  <c r="K48" i="41"/>
  <c r="G48" i="41"/>
  <c r="L47" i="41"/>
  <c r="M47" i="41" s="1"/>
  <c r="K47" i="41"/>
  <c r="G47" i="41"/>
  <c r="L46" i="41"/>
  <c r="M46" i="41" s="1"/>
  <c r="K46" i="41"/>
  <c r="G46" i="41"/>
  <c r="L45" i="41"/>
  <c r="K45" i="41"/>
  <c r="G45" i="41"/>
  <c r="L44" i="41"/>
  <c r="K44" i="41"/>
  <c r="G44" i="41"/>
  <c r="I43" i="41"/>
  <c r="I42" i="41" s="1"/>
  <c r="H43" i="41"/>
  <c r="H42" i="41" s="1"/>
  <c r="F43" i="41"/>
  <c r="G43" i="41" s="1"/>
  <c r="L43" i="41"/>
  <c r="E43" i="41"/>
  <c r="E42" i="41" s="1"/>
  <c r="L40" i="41"/>
  <c r="K40" i="41"/>
  <c r="L39" i="41"/>
  <c r="K39" i="41"/>
  <c r="M39" i="41"/>
  <c r="I38" i="41"/>
  <c r="L38" i="41" s="1"/>
  <c r="M38" i="41" s="1"/>
  <c r="H38" i="41"/>
  <c r="F38" i="41"/>
  <c r="E38" i="41"/>
  <c r="K38" i="41" s="1"/>
  <c r="L37" i="41"/>
  <c r="K37" i="41"/>
  <c r="M37" i="41"/>
  <c r="L36" i="41"/>
  <c r="M36" i="41" s="1"/>
  <c r="K36" i="41"/>
  <c r="J36" i="41"/>
  <c r="L35" i="41"/>
  <c r="M35" i="41" s="1"/>
  <c r="K35" i="41"/>
  <c r="J35" i="41"/>
  <c r="L34" i="41"/>
  <c r="K34" i="41"/>
  <c r="L33" i="41"/>
  <c r="M33" i="41" s="1"/>
  <c r="L32" i="41"/>
  <c r="M32" i="41" s="1"/>
  <c r="K32" i="41"/>
  <c r="G32" i="41"/>
  <c r="L31" i="41"/>
  <c r="M31" i="41" s="1"/>
  <c r="K31" i="41"/>
  <c r="G31" i="41"/>
  <c r="L30" i="41"/>
  <c r="M30" i="41" s="1"/>
  <c r="K30" i="41"/>
  <c r="G30" i="41"/>
  <c r="L29" i="41"/>
  <c r="M29" i="41" s="1"/>
  <c r="K29" i="41"/>
  <c r="G29" i="41"/>
  <c r="L28" i="41"/>
  <c r="M28" i="41" s="1"/>
  <c r="K28" i="41"/>
  <c r="G28" i="41"/>
  <c r="I27" i="41"/>
  <c r="J27" i="41" s="1"/>
  <c r="H27" i="41"/>
  <c r="K27" i="41" s="1"/>
  <c r="F27" i="41"/>
  <c r="E27" i="41"/>
  <c r="L26" i="41"/>
  <c r="M26" i="41" s="1"/>
  <c r="K26" i="41"/>
  <c r="J26" i="41"/>
  <c r="L25" i="41"/>
  <c r="M25" i="41" s="1"/>
  <c r="K25" i="41"/>
  <c r="G25" i="41"/>
  <c r="L24" i="41"/>
  <c r="K24" i="41"/>
  <c r="G24" i="41"/>
  <c r="L23" i="41"/>
  <c r="K23" i="41"/>
  <c r="G23" i="41"/>
  <c r="L22" i="41"/>
  <c r="M22" i="41" s="1"/>
  <c r="K22" i="41"/>
  <c r="G22" i="41"/>
  <c r="L21" i="41"/>
  <c r="M21" i="41" s="1"/>
  <c r="K21" i="41"/>
  <c r="G21" i="41"/>
  <c r="L20" i="41"/>
  <c r="K20" i="41"/>
  <c r="G20" i="41"/>
  <c r="L19" i="41"/>
  <c r="K19" i="41"/>
  <c r="G19" i="41"/>
  <c r="L18" i="41"/>
  <c r="M18" i="41" s="1"/>
  <c r="K18" i="41"/>
  <c r="G18" i="41"/>
  <c r="L17" i="41"/>
  <c r="M17" i="41" s="1"/>
  <c r="K17" i="41"/>
  <c r="L16" i="41"/>
  <c r="K16" i="41"/>
  <c r="M16" i="41" s="1"/>
  <c r="L15" i="41"/>
  <c r="K15" i="41"/>
  <c r="M15" i="41"/>
  <c r="F14" i="41"/>
  <c r="L14" i="41" s="1"/>
  <c r="E14" i="41"/>
  <c r="K14" i="41" s="1"/>
  <c r="E13" i="41"/>
  <c r="E9" i="41" s="1"/>
  <c r="L12" i="41"/>
  <c r="K12" i="41"/>
  <c r="M12" i="41"/>
  <c r="G12" i="41"/>
  <c r="L11" i="41"/>
  <c r="K11" i="41"/>
  <c r="M11" i="41"/>
  <c r="G11" i="41"/>
  <c r="L10" i="41"/>
  <c r="K10" i="41"/>
  <c r="M10" i="41"/>
  <c r="G10" i="41"/>
  <c r="I9" i="41"/>
  <c r="H9" i="41"/>
  <c r="J9" i="41" s="1"/>
  <c r="H41" i="41"/>
  <c r="H62" i="41" s="1"/>
  <c r="H65" i="41" s="1"/>
  <c r="L88" i="41"/>
  <c r="K88" i="41"/>
  <c r="M88" i="41" s="1"/>
  <c r="J88" i="41"/>
  <c r="G88" i="41"/>
  <c r="L87" i="41"/>
  <c r="K87" i="41"/>
  <c r="J87" i="41"/>
  <c r="G87" i="41"/>
  <c r="L86" i="41"/>
  <c r="L85" i="41" s="1"/>
  <c r="K86" i="41"/>
  <c r="J86" i="41"/>
  <c r="G86" i="41"/>
  <c r="I85" i="41"/>
  <c r="J85" i="41" s="1"/>
  <c r="H85" i="41"/>
  <c r="F85" i="41"/>
  <c r="E85" i="41"/>
  <c r="I84" i="41"/>
  <c r="I89" i="41" s="1"/>
  <c r="H84" i="41"/>
  <c r="F84" i="41"/>
  <c r="E84" i="41"/>
  <c r="E89" i="41" s="1"/>
  <c r="L83" i="41"/>
  <c r="K83" i="41"/>
  <c r="J83" i="41"/>
  <c r="L80" i="41"/>
  <c r="M80" i="41" s="1"/>
  <c r="K80" i="41"/>
  <c r="J80" i="41"/>
  <c r="G80" i="41"/>
  <c r="L79" i="41"/>
  <c r="K79" i="41"/>
  <c r="M79" i="41"/>
  <c r="J79" i="41"/>
  <c r="G79" i="41"/>
  <c r="L78" i="41"/>
  <c r="K78" i="41"/>
  <c r="M78" i="41" s="1"/>
  <c r="J78" i="41"/>
  <c r="G78" i="41"/>
  <c r="L77" i="41"/>
  <c r="K77" i="41"/>
  <c r="M77" i="41" s="1"/>
  <c r="J77" i="41"/>
  <c r="G77" i="41"/>
  <c r="L75" i="41"/>
  <c r="K75" i="41"/>
  <c r="J75" i="41"/>
  <c r="G75" i="41"/>
  <c r="L74" i="41"/>
  <c r="K74" i="41"/>
  <c r="M74" i="41" s="1"/>
  <c r="J74" i="41"/>
  <c r="G74" i="41"/>
  <c r="L73" i="41"/>
  <c r="K73" i="41"/>
  <c r="J73" i="41"/>
  <c r="G73" i="41"/>
  <c r="L72" i="41"/>
  <c r="K72" i="41"/>
  <c r="J72" i="41"/>
  <c r="G72" i="41"/>
  <c r="L71" i="41"/>
  <c r="K71" i="41"/>
  <c r="J71" i="41"/>
  <c r="G71" i="41"/>
  <c r="L70" i="41"/>
  <c r="K70" i="41"/>
  <c r="M70" i="41" s="1"/>
  <c r="J70" i="41"/>
  <c r="G70" i="41"/>
  <c r="L69" i="41"/>
  <c r="K69" i="41"/>
  <c r="M69" i="41" s="1"/>
  <c r="J69" i="41"/>
  <c r="G69" i="41"/>
  <c r="L68" i="41"/>
  <c r="K68" i="41"/>
  <c r="J68" i="41"/>
  <c r="G68" i="41"/>
  <c r="L67" i="41"/>
  <c r="K67" i="41"/>
  <c r="M67" i="41" s="1"/>
  <c r="K84" i="41"/>
  <c r="J67" i="41"/>
  <c r="G67" i="41"/>
  <c r="M86" i="41"/>
  <c r="M83" i="41"/>
  <c r="M72" i="41"/>
  <c r="M71" i="41"/>
  <c r="M68" i="41"/>
  <c r="G14" i="41"/>
  <c r="K85" i="41" l="1"/>
  <c r="M14" i="41"/>
  <c r="M87" i="41"/>
  <c r="F13" i="41"/>
  <c r="M20" i="41"/>
  <c r="M24" i="41"/>
  <c r="M34" i="41"/>
  <c r="M40" i="41"/>
  <c r="M45" i="41"/>
  <c r="M49" i="41"/>
  <c r="M53" i="41"/>
  <c r="M57" i="41"/>
  <c r="J84" i="41"/>
  <c r="L84" i="41"/>
  <c r="L89" i="41" s="1"/>
  <c r="M89" i="41" s="1"/>
  <c r="M73" i="41"/>
  <c r="M75" i="41"/>
  <c r="H89" i="41"/>
  <c r="J89" i="41" s="1"/>
  <c r="G85" i="41"/>
  <c r="I41" i="41"/>
  <c r="M19" i="41"/>
  <c r="M23" i="41"/>
  <c r="L27" i="41"/>
  <c r="M27" i="41" s="1"/>
  <c r="G38" i="41"/>
  <c r="F42" i="41"/>
  <c r="L42" i="41" s="1"/>
  <c r="M42" i="41" s="1"/>
  <c r="M44" i="41"/>
  <c r="M48" i="41"/>
  <c r="M52" i="41"/>
  <c r="M56" i="41"/>
  <c r="M76" i="41"/>
  <c r="K89" i="41"/>
  <c r="K13" i="41"/>
  <c r="M51" i="41"/>
  <c r="M59" i="41"/>
  <c r="M61" i="41"/>
  <c r="M82" i="41"/>
  <c r="E41" i="41"/>
  <c r="K9" i="41"/>
  <c r="M85" i="41"/>
  <c r="M84" i="41"/>
  <c r="I62" i="41"/>
  <c r="J41" i="41"/>
  <c r="K42" i="41"/>
  <c r="F89" i="41"/>
  <c r="G89" i="41" s="1"/>
  <c r="K43" i="41"/>
  <c r="M43" i="41" s="1"/>
  <c r="G84" i="41"/>
  <c r="G27" i="41"/>
  <c r="L13" i="41" l="1"/>
  <c r="M13" i="41" s="1"/>
  <c r="F9" i="41"/>
  <c r="G13" i="41"/>
  <c r="G42" i="41"/>
  <c r="E62" i="41"/>
  <c r="K41" i="41"/>
  <c r="I65" i="41"/>
  <c r="J62" i="41"/>
  <c r="F41" i="41" l="1"/>
  <c r="L9" i="41"/>
  <c r="M9" i="41" s="1"/>
  <c r="G9" i="41"/>
  <c r="J65" i="41"/>
  <c r="K62" i="41"/>
  <c r="E65" i="41"/>
  <c r="L41" i="41" l="1"/>
  <c r="M41" i="41" s="1"/>
  <c r="F62" i="41"/>
  <c r="G41" i="41"/>
  <c r="K65" i="41"/>
  <c r="F65" i="41" l="1"/>
  <c r="L62" i="41"/>
  <c r="M62" i="41" s="1"/>
  <c r="G62" i="41"/>
  <c r="L65" i="41" l="1"/>
  <c r="M65" i="41" s="1"/>
  <c r="G65" i="41"/>
</calcChain>
</file>

<file path=xl/sharedStrings.xml><?xml version="1.0" encoding="utf-8"?>
<sst xmlns="http://schemas.openxmlformats.org/spreadsheetml/2006/main" count="98" uniqueCount="87">
  <si>
    <t>коди бюджетної класифікації</t>
  </si>
  <si>
    <t>Загальний фонд</t>
  </si>
  <si>
    <t>Спеціальний фонд</t>
  </si>
  <si>
    <t>РАЗОМ</t>
  </si>
  <si>
    <t>Виконано</t>
  </si>
  <si>
    <t>% виконан-ня</t>
  </si>
  <si>
    <t>Органи місцевого самоврядування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</si>
  <si>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</si>
  <si>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</si>
  <si>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</si>
  <si>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</si>
  <si>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</si>
  <si>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Офіційні трансферти - всього</t>
  </si>
  <si>
    <t>Будівництво</t>
  </si>
  <si>
    <r>
      <t xml:space="preserve">                            </t>
    </r>
    <r>
      <rPr>
        <b/>
        <i/>
        <u/>
        <sz val="12"/>
        <rFont val="Times New Roman"/>
        <family val="1"/>
      </rPr>
      <t>Д О Х О Д И</t>
    </r>
  </si>
  <si>
    <t>Податкові надходження - всього, в т.ч.</t>
  </si>
  <si>
    <t>Податок на прибуток підприємств</t>
  </si>
  <si>
    <t>Неподаткові надходження - всього, в т.ч.</t>
  </si>
  <si>
    <t>Адміністративні штрафи та інші санкції</t>
  </si>
  <si>
    <t>Державне мито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</si>
  <si>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</si>
  <si>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</si>
  <si>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</si>
  <si>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>Від органів державного управління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</si>
  <si>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</si>
  <si>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Землеустрій</t>
  </si>
  <si>
    <t>Податок на  доходи фізизичних осіб</t>
  </si>
  <si>
    <t>Збір за провадження деяких видів підприємницької діяльності</t>
  </si>
  <si>
    <t>Екологічний податок</t>
  </si>
  <si>
    <t>Субвенція  на проведення видатків місцевих бюджетів, що враховуються при визначенні обсягу міжбюджетних трансфертів</t>
  </si>
  <si>
    <t>Додаткова дотація з державного бюджету  місцевим бюджетам на забезпечення пальним станцій(відділень) екстреної,швидкої  та невідкладної медичної допомоги</t>
  </si>
  <si>
    <t>Надходження від орендної плати за користування цілісним майновим комплексом</t>
  </si>
  <si>
    <t>Додаткова дотація з державного бюджету місцевим бюджетам на поліпшення умов оплати праці медичних   оплати  праці працівників, які надають медичну допомогу хворим на заразну та активну форми туберкульозу</t>
  </si>
  <si>
    <t>Інші субвенції</t>
  </si>
  <si>
    <t>Дотації вирівнювання з державного бюджету мiсцевим бюджетам</t>
  </si>
  <si>
    <t>Разом доходів (без трансфертів)</t>
  </si>
  <si>
    <t xml:space="preserve">Разом видатків </t>
  </si>
  <si>
    <t>Додаткова дотація з державного бюджету місцевим бюджетам на забезпечення виплат, повязаних із підвищенням рівня  оплати  праці працівників бюджетної  сфери,  у тому  числі на  підвищення  посадового окладу працівника  першого  тарифного розряду Єдиної тар</t>
  </si>
  <si>
    <t>Кошти від продажу землі і нематеріальних активів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</si>
  <si>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</si>
  <si>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</si>
  <si>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</si>
  <si>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</si>
  <si>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надання пільг з послуг зв"язку,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потреби) </t>
  </si>
  <si>
    <t>Доходи від операцій з капіталом</t>
  </si>
  <si>
    <t>Надходження коштів від Державного фонду дорогоцінних металіві дорогоцінного каміння</t>
  </si>
  <si>
    <t>Кошти від продажу землі</t>
  </si>
  <si>
    <t>Акцизний податок з реалізації суб"єктами господарювання розрібної торгівлі підакцизних товарів</t>
  </si>
  <si>
    <t>Податок на майно</t>
  </si>
  <si>
    <t xml:space="preserve">Єдиний податок </t>
  </si>
  <si>
    <t>Плата за надання адміністративних послуг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</si>
  <si>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</si>
  <si>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</si>
  <si>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Усього доходів з трансфертами, що передаються з державного бюджету</t>
  </si>
  <si>
    <t>Інші природоохоронні заходи</t>
  </si>
  <si>
    <t>Видатки на покриття інших заборгованостей, що виникли у попередні роки</t>
  </si>
  <si>
    <t>Реверсна дотаці</t>
  </si>
  <si>
    <t>(грн)</t>
  </si>
  <si>
    <t>Проведення виборів депутатів місцевих рад та сільських, селищних, міських голів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</si>
  <si>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</si>
  <si>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</si>
  <si>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Місцеві податки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</si>
  <si>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</si>
  <si>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</si>
  <si>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</si>
  <si>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</si>
  <si>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</si>
  <si>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</si>
  <si>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</t>
  </si>
  <si>
    <t>Субвенція з державного бюджету місцевим бюджетам на виплату допомоги сім"ям з дітьми, малозабезпеченим сім"ям, інвалідам з дитинства,  дітям-інвалідам та тимчасової державної допомоги по догляду за інвалідами І чи ІІ группи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</si>
  <si>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</si>
  <si>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батьків-вихователям і прийомним батькам за надання соціальних послуг </t>
  </si>
  <si>
    <t>Субвенція з державного бюджету місцевим бюджетам на погашення заборгованості з різниці в тарифах на теплову енергію, оплення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населенню,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</si>
  <si>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</si>
  <si>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Цільові фонди</t>
  </si>
  <si>
    <t>затверджено з урахуванням змін на 2016 рік</t>
  </si>
  <si>
    <t>ВСЬОГО:</t>
  </si>
  <si>
    <t>Надходження коштів пайової участі у розвитку інфракструктури населеного пункту</t>
  </si>
  <si>
    <t>Інформація</t>
  </si>
  <si>
    <t>Видатки на проведення робіт, пов’язаних із будівництвом, реконструкцією, ремонтом та утриманням автомобільних доріг</t>
  </si>
  <si>
    <t>Програма стабілізації та соціально-економічного розвитку територій</t>
  </si>
  <si>
    <t xml:space="preserve">про виконання міського бюджету м. Новогродівка за 9 місяців 2016 року </t>
  </si>
  <si>
    <t>Інші видатки</t>
  </si>
  <si>
    <t>Компенсаційні виплати на пільговий проїзд автомобільним транспортом окремим категоріям громадян</t>
  </si>
  <si>
    <t>Кошти, отримані від надання учасниками процедури закупівель забезпечення їх пропозиції конкурсних торгів,які не підлягають поверненню цим учасникам,у випадках, передбачених ЗУ "Про здійснення державних закупівель"</t>
  </si>
  <si>
    <t>Охорона здоров’я</t>
  </si>
  <si>
    <t>ВИДАТКИ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</si>
</sst>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.0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sz val="10"/>
      <name val="Arial Cyr"/>
      <charset val="204"/>
    </font>
    <font>
      <sz val="11"/>
      <name val="Arial Cyr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8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0"/>
      <name val="Times New Roman"/>
      <family val="1"/>
      <charset val="204"/>
    </font>
    <font>
      <sz val="11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0" fillId="0" borderId="0" xfId="0" applyNumberFormat="1"/>
    <xf numFmtId="0" fontId="1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/>
    <xf numFmtId="164" fontId="5" fillId="0" borderId="2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14" fillId="0" borderId="0" xfId="0" applyFont="1"/>
    <xf numFmtId="2" fontId="14" fillId="0" borderId="0" xfId="0" applyNumberFormat="1" applyFont="1"/>
    <xf numFmtId="165" fontId="14" fillId="0" borderId="0" xfId="0" applyNumberFormat="1" applyFont="1" applyFill="1"/>
    <xf numFmtId="0" fontId="14" fillId="0" borderId="0" xfId="0" applyFont="1" applyFill="1"/>
    <xf numFmtId="165" fontId="14" fillId="0" borderId="0" xfId="0" applyNumberFormat="1" applyFont="1"/>
    <xf numFmtId="0" fontId="9" fillId="0" borderId="2" xfId="0" applyFont="1" applyBorder="1" applyAlignment="1" applyProtection="1">
      <alignment horizontal="center" vertical="center"/>
      <protection locked="0"/>
    </xf>
    <xf numFmtId="165" fontId="9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6" fillId="0" borderId="2" xfId="0" applyNumberFormat="1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2" fontId="7" fillId="0" borderId="2" xfId="0" applyNumberFormat="1" applyFont="1" applyBorder="1" applyAlignment="1" applyProtection="1">
      <alignment horizontal="right" vertical="center"/>
      <protection locked="0"/>
    </xf>
    <xf numFmtId="2" fontId="7" fillId="0" borderId="2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 applyProtection="1">
      <alignment horizontal="right" vertical="center"/>
      <protection hidden="1"/>
    </xf>
    <xf numFmtId="2" fontId="5" fillId="0" borderId="2" xfId="0" applyNumberFormat="1" applyFont="1" applyFill="1" applyBorder="1" applyAlignment="1" applyProtection="1">
      <alignment horizontal="right" vertical="center"/>
      <protection hidden="1"/>
    </xf>
    <xf numFmtId="2" fontId="6" fillId="0" borderId="2" xfId="0" applyNumberFormat="1" applyFont="1" applyBorder="1" applyAlignment="1" applyProtection="1">
      <alignment horizontal="right" vertical="center"/>
      <protection hidden="1"/>
    </xf>
    <xf numFmtId="2" fontId="5" fillId="0" borderId="3" xfId="0" applyNumberFormat="1" applyFont="1" applyBorder="1" applyAlignment="1" applyProtection="1">
      <alignment horizontal="right" vertical="center"/>
      <protection hidden="1"/>
    </xf>
    <xf numFmtId="1" fontId="6" fillId="0" borderId="2" xfId="0" applyNumberFormat="1" applyFont="1" applyBorder="1" applyAlignment="1" applyProtection="1">
      <alignment horizontal="right" vertical="center"/>
      <protection hidden="1"/>
    </xf>
    <xf numFmtId="1" fontId="5" fillId="0" borderId="3" xfId="0" applyNumberFormat="1" applyFont="1" applyBorder="1" applyAlignment="1" applyProtection="1">
      <alignment horizontal="right" vertical="center"/>
      <protection hidden="1"/>
    </xf>
    <xf numFmtId="1" fontId="5" fillId="0" borderId="2" xfId="0" applyNumberFormat="1" applyFont="1" applyBorder="1" applyAlignment="1" applyProtection="1">
      <alignment horizontal="right" vertical="center"/>
      <protection hidden="1"/>
    </xf>
    <xf numFmtId="2" fontId="6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/>
    <xf numFmtId="0" fontId="17" fillId="0" borderId="0" xfId="0" applyFont="1"/>
    <xf numFmtId="1" fontId="0" fillId="0" borderId="0" xfId="0" applyNumberFormat="1" applyFont="1"/>
    <xf numFmtId="2" fontId="0" fillId="0" borderId="0" xfId="0" applyNumberFormat="1" applyFont="1"/>
    <xf numFmtId="0" fontId="3" fillId="0" borderId="0" xfId="0" applyFont="1" applyBorder="1" applyAlignment="1" applyProtection="1">
      <alignment horizontal="center"/>
      <protection locked="0" hidden="1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165" fontId="9" fillId="0" borderId="2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165" fontId="7" fillId="0" borderId="2" xfId="0" applyNumberFormat="1" applyFont="1" applyBorder="1" applyAlignment="1" applyProtection="1">
      <alignment horizontal="center" vertical="center"/>
      <protection locked="0" hidden="1"/>
    </xf>
    <xf numFmtId="0" fontId="7" fillId="0" borderId="2" xfId="0" applyFont="1" applyBorder="1" applyAlignment="1" applyProtection="1">
      <alignment horizontal="center" vertical="center"/>
      <protection locked="0"/>
    </xf>
    <xf numFmtId="2" fontId="20" fillId="0" borderId="2" xfId="0" applyNumberFormat="1" applyFont="1" applyBorder="1" applyAlignment="1" applyProtection="1">
      <alignment horizontal="right" vertical="center"/>
      <protection locked="0"/>
    </xf>
    <xf numFmtId="2" fontId="20" fillId="0" borderId="2" xfId="0" applyNumberFormat="1" applyFont="1" applyFill="1" applyBorder="1" applyAlignment="1" applyProtection="1">
      <alignment horizontal="right" vertical="center"/>
      <protection locked="0"/>
    </xf>
    <xf numFmtId="165" fontId="20" fillId="0" borderId="2" xfId="0" applyNumberFormat="1" applyFont="1" applyBorder="1" applyAlignment="1" applyProtection="1">
      <alignment horizontal="center" vertical="center"/>
      <protection locked="0"/>
    </xf>
    <xf numFmtId="165" fontId="20" fillId="0" borderId="2" xfId="0" applyNumberFormat="1" applyFont="1" applyBorder="1" applyAlignment="1" applyProtection="1">
      <alignment horizontal="center" vertical="center"/>
      <protection locked="0" hidden="1"/>
    </xf>
    <xf numFmtId="2" fontId="21" fillId="0" borderId="2" xfId="0" applyNumberFormat="1" applyFont="1" applyBorder="1" applyAlignment="1" applyProtection="1">
      <alignment horizontal="right" vertical="center"/>
      <protection locked="0"/>
    </xf>
    <xf numFmtId="165" fontId="21" fillId="0" borderId="2" xfId="0" applyNumberFormat="1" applyFont="1" applyBorder="1" applyAlignment="1" applyProtection="1">
      <alignment horizontal="center" vertical="center"/>
      <protection locked="0"/>
    </xf>
    <xf numFmtId="165" fontId="21" fillId="0" borderId="2" xfId="0" applyNumberFormat="1" applyFont="1" applyBorder="1" applyAlignment="1" applyProtection="1">
      <alignment horizontal="center" vertical="center"/>
      <protection locked="0"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wrapText="1"/>
      <protection hidden="1"/>
    </xf>
    <xf numFmtId="0" fontId="2" fillId="0" borderId="2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hidden="1"/>
    </xf>
    <xf numFmtId="0" fontId="7" fillId="0" borderId="5" xfId="0" applyFont="1" applyBorder="1" applyAlignment="1" applyProtection="1">
      <alignment horizontal="left" wrapText="1"/>
      <protection hidden="1"/>
    </xf>
    <xf numFmtId="0" fontId="7" fillId="0" borderId="6" xfId="0" applyFont="1" applyBorder="1" applyAlignment="1" applyProtection="1">
      <alignment horizontal="left" wrapText="1"/>
      <protection hidden="1"/>
    </xf>
    <xf numFmtId="0" fontId="5" fillId="0" borderId="4" xfId="0" applyFont="1" applyBorder="1" applyAlignment="1" applyProtection="1">
      <alignment horizontal="left" wrapText="1"/>
      <protection hidden="1"/>
    </xf>
    <xf numFmtId="0" fontId="5" fillId="0" borderId="5" xfId="0" applyFont="1" applyBorder="1" applyAlignment="1" applyProtection="1">
      <alignment horizontal="left" wrapText="1"/>
      <protection hidden="1"/>
    </xf>
    <xf numFmtId="0" fontId="5" fillId="0" borderId="6" xfId="0" applyFont="1" applyBorder="1" applyAlignment="1" applyProtection="1">
      <alignment horizontal="left" wrapText="1"/>
      <protection hidden="1"/>
    </xf>
    <xf numFmtId="0" fontId="9" fillId="0" borderId="2" xfId="0" applyFont="1" applyBorder="1" applyAlignment="1" applyProtection="1">
      <alignment horizontal="left" wrapText="1"/>
      <protection hidden="1"/>
    </xf>
    <xf numFmtId="0" fontId="5" fillId="0" borderId="2" xfId="0" applyFont="1" applyFill="1" applyBorder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left" wrapText="1"/>
      <protection hidden="1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5" xfId="0" applyNumberFormat="1" applyFont="1" applyBorder="1" applyAlignment="1" applyProtection="1">
      <alignment horizontal="left" vertical="center" wrapText="1"/>
      <protection locked="0"/>
    </xf>
    <xf numFmtId="0" fontId="7" fillId="0" borderId="6" xfId="0" applyNumberFormat="1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165" fontId="22" fillId="0" borderId="2" xfId="0" applyNumberFormat="1" applyFont="1" applyBorder="1" applyAlignment="1" applyProtection="1">
      <alignment horizontal="center" vertical="center"/>
      <protection hidden="1"/>
    </xf>
    <xf numFmtId="165" fontId="22" fillId="0" borderId="3" xfId="0" applyNumberFormat="1" applyFont="1" applyBorder="1" applyAlignment="1" applyProtection="1">
      <alignment horizontal="center" vertical="center"/>
      <protection hidden="1"/>
    </xf>
    <xf numFmtId="165" fontId="23" fillId="0" borderId="2" xfId="0" applyNumberFormat="1" applyFont="1" applyBorder="1" applyAlignment="1" applyProtection="1">
      <alignment horizontal="center" vertical="center"/>
      <protection locked="0"/>
    </xf>
    <xf numFmtId="165" fontId="23" fillId="0" borderId="2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view="pageBreakPreview" zoomScale="85" zoomScaleNormal="115" zoomScaleSheetLayoutView="85" workbookViewId="0">
      <selection activeCell="K14" sqref="K14"/>
    </sheetView>
  </sheetViews>
  <sheetFormatPr defaultRowHeight="12.75" x14ac:dyDescent="0.2"/>
  <cols>
    <col min="3" max="3" width="57.5703125" customWidth="1"/>
    <col min="4" max="4" width="15.42578125" customWidth="1"/>
    <col min="5" max="5" width="16" bestFit="1" customWidth="1"/>
    <col min="6" max="6" width="13.140625" bestFit="1" customWidth="1"/>
    <col min="7" max="7" width="9.28515625" bestFit="1" customWidth="1"/>
    <col min="8" max="8" width="16" bestFit="1" customWidth="1"/>
    <col min="9" max="9" width="11.85546875" customWidth="1"/>
    <col min="10" max="10" width="9.5703125" style="49" customWidth="1"/>
    <col min="11" max="11" width="17.5703125" customWidth="1"/>
    <col min="12" max="12" width="13.140625" bestFit="1" customWidth="1"/>
    <col min="13" max="13" width="9.85546875" customWidth="1"/>
    <col min="14" max="14" width="15.28515625" customWidth="1"/>
    <col min="19" max="19" width="12" customWidth="1"/>
  </cols>
  <sheetData>
    <row r="1" spans="1:13" ht="15.75" customHeight="1" x14ac:dyDescent="0.3">
      <c r="A1" s="98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.75" x14ac:dyDescent="0.2">
      <c r="A2" s="99" t="s">
        <v>81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 customHeight="1" thickBot="1" x14ac:dyDescent="0.3">
      <c r="A3" s="5"/>
      <c r="B3" s="5"/>
      <c r="C3" s="5"/>
      <c r="D3" s="5"/>
      <c r="E3" s="5"/>
      <c r="F3" s="5"/>
      <c r="G3" s="5"/>
      <c r="H3" s="5"/>
      <c r="I3" s="6"/>
      <c r="J3" s="45"/>
      <c r="K3" s="100" t="s">
        <v>57</v>
      </c>
      <c r="L3" s="100"/>
      <c r="M3" s="100"/>
    </row>
    <row r="4" spans="1:13" ht="14.25" thickTop="1" thickBot="1" x14ac:dyDescent="0.25">
      <c r="A4" s="101"/>
      <c r="B4" s="102"/>
      <c r="C4" s="103"/>
      <c r="D4" s="104" t="s">
        <v>0</v>
      </c>
      <c r="E4" s="105" t="s">
        <v>1</v>
      </c>
      <c r="F4" s="106"/>
      <c r="G4" s="107"/>
      <c r="H4" s="105" t="s">
        <v>2</v>
      </c>
      <c r="I4" s="106"/>
      <c r="J4" s="107"/>
      <c r="K4" s="105" t="s">
        <v>3</v>
      </c>
      <c r="L4" s="106"/>
      <c r="M4" s="107"/>
    </row>
    <row r="5" spans="1:13" ht="37.5" thickTop="1" thickBot="1" x14ac:dyDescent="0.25">
      <c r="A5" s="114"/>
      <c r="B5" s="112"/>
      <c r="C5" s="115"/>
      <c r="D5" s="116"/>
      <c r="E5" s="8" t="s">
        <v>75</v>
      </c>
      <c r="F5" s="7" t="s">
        <v>4</v>
      </c>
      <c r="G5" s="7" t="s">
        <v>5</v>
      </c>
      <c r="H5" s="8" t="s">
        <v>75</v>
      </c>
      <c r="I5" s="7" t="s">
        <v>4</v>
      </c>
      <c r="J5" s="46" t="s">
        <v>5</v>
      </c>
      <c r="K5" s="8" t="s">
        <v>75</v>
      </c>
      <c r="L5" s="7" t="s">
        <v>4</v>
      </c>
      <c r="M5" s="7" t="s">
        <v>5</v>
      </c>
    </row>
    <row r="6" spans="1:13" ht="14.25" thickTop="1" thickBot="1" x14ac:dyDescent="0.25">
      <c r="A6" s="120">
        <v>1</v>
      </c>
      <c r="B6" s="120"/>
      <c r="C6" s="120"/>
      <c r="D6" s="121">
        <v>2</v>
      </c>
      <c r="E6" s="121">
        <v>3</v>
      </c>
      <c r="F6" s="121">
        <v>4</v>
      </c>
      <c r="G6" s="121">
        <v>5</v>
      </c>
      <c r="H6" s="121">
        <v>6</v>
      </c>
      <c r="I6" s="121">
        <v>7</v>
      </c>
      <c r="J6" s="122">
        <v>8</v>
      </c>
      <c r="K6" s="121">
        <v>9</v>
      </c>
      <c r="L6" s="121">
        <v>10</v>
      </c>
      <c r="M6" s="121">
        <v>11</v>
      </c>
    </row>
    <row r="7" spans="1:13" ht="4.5" customHeight="1" thickTop="1" x14ac:dyDescent="0.2">
      <c r="A7" s="124"/>
      <c r="B7" s="124"/>
      <c r="C7" s="124"/>
      <c r="D7" s="113"/>
      <c r="E7" s="113"/>
      <c r="F7" s="113"/>
      <c r="G7" s="113"/>
      <c r="H7" s="113"/>
      <c r="I7" s="113"/>
      <c r="J7" s="125"/>
      <c r="K7" s="113"/>
      <c r="L7" s="113"/>
      <c r="M7" s="113"/>
    </row>
    <row r="8" spans="1:13" ht="15.75" x14ac:dyDescent="0.2">
      <c r="A8" s="117" t="s">
        <v>14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</row>
    <row r="9" spans="1:13" ht="15" x14ac:dyDescent="0.2">
      <c r="A9" s="97" t="s">
        <v>15</v>
      </c>
      <c r="B9" s="97"/>
      <c r="C9" s="97"/>
      <c r="D9" s="23">
        <v>10000000</v>
      </c>
      <c r="E9" s="30">
        <f>SUM(E10+E11+E12+E13+E26)</f>
        <v>52381770</v>
      </c>
      <c r="F9" s="30">
        <f>SUM(F10+F11+F12+F13+F26)</f>
        <v>43430077.189999998</v>
      </c>
      <c r="G9" s="24">
        <f t="shared" ref="G9:G65" si="0">F9/E9*100</f>
        <v>82.910671384338471</v>
      </c>
      <c r="H9" s="30">
        <f>H12+H25+H26+H24</f>
        <v>90000</v>
      </c>
      <c r="I9" s="30">
        <f>I12+I25+I26+I24</f>
        <v>69782.67</v>
      </c>
      <c r="J9" s="50">
        <f>I9/H9*100</f>
        <v>77.536299999999997</v>
      </c>
      <c r="K9" s="30">
        <f>E9+H9</f>
        <v>52471770</v>
      </c>
      <c r="L9" s="30">
        <f>F9+I9</f>
        <v>43499859.859999999</v>
      </c>
      <c r="M9" s="24">
        <f>L9/K9*100</f>
        <v>82.901453219512135</v>
      </c>
    </row>
    <row r="10" spans="1:13" ht="15" x14ac:dyDescent="0.2">
      <c r="A10" s="93" t="s">
        <v>26</v>
      </c>
      <c r="B10" s="93"/>
      <c r="C10" s="93"/>
      <c r="D10" s="51">
        <v>11010000</v>
      </c>
      <c r="E10" s="31">
        <v>49208170</v>
      </c>
      <c r="F10" s="31">
        <v>40595552.859999999</v>
      </c>
      <c r="G10" s="25">
        <f t="shared" si="0"/>
        <v>82.497587006385316</v>
      </c>
      <c r="H10" s="31"/>
      <c r="I10" s="31"/>
      <c r="J10" s="50"/>
      <c r="K10" s="31">
        <f t="shared" ref="K10:L65" si="1">E10+H10</f>
        <v>49208170</v>
      </c>
      <c r="L10" s="31">
        <f t="shared" si="1"/>
        <v>40595552.859999999</v>
      </c>
      <c r="M10" s="25">
        <f t="shared" ref="M10:M65" si="2">L10/K10*100</f>
        <v>82.497587006385316</v>
      </c>
    </row>
    <row r="11" spans="1:13" ht="15" x14ac:dyDescent="0.2">
      <c r="A11" s="93" t="s">
        <v>16</v>
      </c>
      <c r="B11" s="93"/>
      <c r="C11" s="93"/>
      <c r="D11" s="51">
        <v>11020000</v>
      </c>
      <c r="E11" s="31">
        <v>4800</v>
      </c>
      <c r="F11" s="31">
        <v>10348.200000000001</v>
      </c>
      <c r="G11" s="25">
        <f t="shared" si="0"/>
        <v>215.58750000000001</v>
      </c>
      <c r="H11" s="31"/>
      <c r="I11" s="31"/>
      <c r="J11" s="50"/>
      <c r="K11" s="31">
        <f t="shared" si="1"/>
        <v>4800</v>
      </c>
      <c r="L11" s="31">
        <f t="shared" si="1"/>
        <v>10348.200000000001</v>
      </c>
      <c r="M11" s="25">
        <f t="shared" si="2"/>
        <v>215.58750000000001</v>
      </c>
    </row>
    <row r="12" spans="1:13" ht="15" x14ac:dyDescent="0.2">
      <c r="A12" s="79" t="s">
        <v>47</v>
      </c>
      <c r="B12" s="79"/>
      <c r="C12" s="79"/>
      <c r="D12" s="51">
        <v>14040000</v>
      </c>
      <c r="E12" s="31">
        <v>1200000</v>
      </c>
      <c r="F12" s="31">
        <v>1021273.37</v>
      </c>
      <c r="G12" s="25">
        <f t="shared" si="0"/>
        <v>85.106114166666671</v>
      </c>
      <c r="H12" s="31"/>
      <c r="I12" s="31"/>
      <c r="J12" s="50"/>
      <c r="K12" s="31">
        <f t="shared" si="1"/>
        <v>1200000</v>
      </c>
      <c r="L12" s="31">
        <f t="shared" si="1"/>
        <v>1021273.37</v>
      </c>
      <c r="M12" s="25">
        <f t="shared" si="2"/>
        <v>85.106114166666671</v>
      </c>
    </row>
    <row r="13" spans="1:13" s="42" customFormat="1" ht="14.25" x14ac:dyDescent="0.2">
      <c r="A13" s="76" t="s">
        <v>61</v>
      </c>
      <c r="B13" s="77"/>
      <c r="C13" s="78"/>
      <c r="D13" s="23">
        <v>18000000</v>
      </c>
      <c r="E13" s="30">
        <f>SUM(E25+E14+E24)</f>
        <v>1968800</v>
      </c>
      <c r="F13" s="30">
        <f>SUM(F25+F14+F24)</f>
        <v>1802902.7599999998</v>
      </c>
      <c r="G13" s="24">
        <f t="shared" si="0"/>
        <v>91.573687525396167</v>
      </c>
      <c r="H13" s="30"/>
      <c r="I13" s="30"/>
      <c r="J13" s="47"/>
      <c r="K13" s="30">
        <f t="shared" si="1"/>
        <v>1968800</v>
      </c>
      <c r="L13" s="30">
        <f t="shared" si="1"/>
        <v>1802902.7599999998</v>
      </c>
      <c r="M13" s="24">
        <f t="shared" si="2"/>
        <v>91.573687525396167</v>
      </c>
    </row>
    <row r="14" spans="1:13" ht="15" x14ac:dyDescent="0.2">
      <c r="A14" s="93" t="s">
        <v>48</v>
      </c>
      <c r="B14" s="93"/>
      <c r="C14" s="93"/>
      <c r="D14" s="51">
        <v>18010000</v>
      </c>
      <c r="E14" s="31">
        <f>SUM(E15:E23)</f>
        <v>1108800</v>
      </c>
      <c r="F14" s="31">
        <f>SUM(F15:F23)</f>
        <v>949662.72999999986</v>
      </c>
      <c r="G14" s="25">
        <f t="shared" si="0"/>
        <v>85.6477931096681</v>
      </c>
      <c r="H14" s="31"/>
      <c r="I14" s="31"/>
      <c r="J14" s="50"/>
      <c r="K14" s="31">
        <f t="shared" si="1"/>
        <v>1108800</v>
      </c>
      <c r="L14" s="31">
        <f t="shared" si="1"/>
        <v>949662.72999999986</v>
      </c>
      <c r="M14" s="25">
        <f t="shared" si="2"/>
        <v>85.6477931096681</v>
      </c>
    </row>
    <row r="15" spans="1:13" ht="28.5" hidden="1" customHeight="1" x14ac:dyDescent="0.2">
      <c r="A15" s="85" t="s">
        <v>62</v>
      </c>
      <c r="B15" s="86"/>
      <c r="C15" s="87"/>
      <c r="D15" s="51">
        <v>18010100</v>
      </c>
      <c r="E15" s="31">
        <v>0</v>
      </c>
      <c r="F15" s="31">
        <v>0</v>
      </c>
      <c r="G15" s="25" t="e">
        <f t="shared" si="0"/>
        <v>#DIV/0!</v>
      </c>
      <c r="H15" s="31"/>
      <c r="I15" s="31"/>
      <c r="J15" s="50"/>
      <c r="K15" s="31">
        <f t="shared" si="1"/>
        <v>0</v>
      </c>
      <c r="L15" s="31">
        <f t="shared" si="1"/>
        <v>0</v>
      </c>
      <c r="M15" s="25" t="e">
        <f t="shared" si="2"/>
        <v>#DIV/0!</v>
      </c>
    </row>
    <row r="16" spans="1:13" ht="29.25" customHeight="1" x14ac:dyDescent="0.2">
      <c r="A16" s="85" t="s">
        <v>73</v>
      </c>
      <c r="B16" s="86"/>
      <c r="C16" s="87"/>
      <c r="D16" s="51">
        <v>18010200</v>
      </c>
      <c r="E16" s="31">
        <v>0</v>
      </c>
      <c r="F16" s="31">
        <v>272.98</v>
      </c>
      <c r="G16" s="110" t="e">
        <f t="shared" si="0"/>
        <v>#DIV/0!</v>
      </c>
      <c r="H16" s="31"/>
      <c r="I16" s="31"/>
      <c r="J16" s="50"/>
      <c r="K16" s="31">
        <f t="shared" si="1"/>
        <v>0</v>
      </c>
      <c r="L16" s="31">
        <f t="shared" si="1"/>
        <v>272.98</v>
      </c>
      <c r="M16" s="110" t="e">
        <f t="shared" si="2"/>
        <v>#DIV/0!</v>
      </c>
    </row>
    <row r="17" spans="1:19" ht="28.15" customHeight="1" x14ac:dyDescent="0.2">
      <c r="A17" s="85" t="s">
        <v>73</v>
      </c>
      <c r="B17" s="86"/>
      <c r="C17" s="87"/>
      <c r="D17" s="51">
        <v>18010300</v>
      </c>
      <c r="E17" s="31">
        <v>0</v>
      </c>
      <c r="F17" s="31">
        <v>21924.93</v>
      </c>
      <c r="G17" s="110" t="e">
        <f t="shared" si="0"/>
        <v>#DIV/0!</v>
      </c>
      <c r="H17" s="31"/>
      <c r="I17" s="31"/>
      <c r="J17" s="50"/>
      <c r="K17" s="31">
        <f t="shared" si="1"/>
        <v>0</v>
      </c>
      <c r="L17" s="31">
        <f t="shared" si="1"/>
        <v>21924.93</v>
      </c>
      <c r="M17" s="110" t="e">
        <f t="shared" si="2"/>
        <v>#DIV/0!</v>
      </c>
    </row>
    <row r="18" spans="1:19" ht="31.15" customHeight="1" x14ac:dyDescent="0.2">
      <c r="A18" s="85" t="s">
        <v>63</v>
      </c>
      <c r="B18" s="86"/>
      <c r="C18" s="87"/>
      <c r="D18" s="51">
        <v>18010400</v>
      </c>
      <c r="E18" s="31">
        <v>25000</v>
      </c>
      <c r="F18" s="31">
        <v>5811.55</v>
      </c>
      <c r="G18" s="25">
        <f t="shared" si="0"/>
        <v>23.246200000000002</v>
      </c>
      <c r="H18" s="31"/>
      <c r="I18" s="31"/>
      <c r="J18" s="50"/>
      <c r="K18" s="31">
        <f t="shared" si="1"/>
        <v>25000</v>
      </c>
      <c r="L18" s="31">
        <f t="shared" si="1"/>
        <v>5811.55</v>
      </c>
      <c r="M18" s="25">
        <f t="shared" si="2"/>
        <v>23.246200000000002</v>
      </c>
    </row>
    <row r="19" spans="1:19" ht="15" x14ac:dyDescent="0.2">
      <c r="A19" s="94" t="s">
        <v>64</v>
      </c>
      <c r="B19" s="95"/>
      <c r="C19" s="96"/>
      <c r="D19" s="51">
        <v>18010500</v>
      </c>
      <c r="E19" s="31">
        <v>723800</v>
      </c>
      <c r="F19" s="31">
        <v>622729.81999999995</v>
      </c>
      <c r="G19" s="25">
        <f t="shared" si="0"/>
        <v>86.036172975960199</v>
      </c>
      <c r="H19" s="31"/>
      <c r="I19" s="31"/>
      <c r="J19" s="50"/>
      <c r="K19" s="31">
        <f t="shared" si="1"/>
        <v>723800</v>
      </c>
      <c r="L19" s="31">
        <f t="shared" si="1"/>
        <v>622729.81999999995</v>
      </c>
      <c r="M19" s="25">
        <f t="shared" si="2"/>
        <v>86.036172975960199</v>
      </c>
    </row>
    <row r="20" spans="1:19" ht="15" x14ac:dyDescent="0.2">
      <c r="A20" s="94" t="s">
        <v>65</v>
      </c>
      <c r="B20" s="95"/>
      <c r="C20" s="96"/>
      <c r="D20" s="51">
        <v>18010600</v>
      </c>
      <c r="E20" s="31">
        <v>168000</v>
      </c>
      <c r="F20" s="31">
        <v>85031.9</v>
      </c>
      <c r="G20" s="25">
        <f t="shared" si="0"/>
        <v>50.614226190476188</v>
      </c>
      <c r="H20" s="31"/>
      <c r="I20" s="31"/>
      <c r="J20" s="50"/>
      <c r="K20" s="31">
        <f t="shared" si="1"/>
        <v>168000</v>
      </c>
      <c r="L20" s="31">
        <f t="shared" si="1"/>
        <v>85031.9</v>
      </c>
      <c r="M20" s="25">
        <f t="shared" si="2"/>
        <v>50.614226190476188</v>
      </c>
    </row>
    <row r="21" spans="1:19" ht="15" x14ac:dyDescent="0.2">
      <c r="A21" s="94" t="s">
        <v>66</v>
      </c>
      <c r="B21" s="95"/>
      <c r="C21" s="96"/>
      <c r="D21" s="51">
        <v>18010700</v>
      </c>
      <c r="E21" s="31">
        <v>12000</v>
      </c>
      <c r="F21" s="31">
        <v>29326.97</v>
      </c>
      <c r="G21" s="25">
        <f t="shared" si="0"/>
        <v>244.39141666666666</v>
      </c>
      <c r="H21" s="31"/>
      <c r="I21" s="31"/>
      <c r="J21" s="50"/>
      <c r="K21" s="31">
        <f t="shared" si="1"/>
        <v>12000</v>
      </c>
      <c r="L21" s="31">
        <f t="shared" si="1"/>
        <v>29326.97</v>
      </c>
      <c r="M21" s="25">
        <f t="shared" si="2"/>
        <v>244.39141666666666</v>
      </c>
    </row>
    <row r="22" spans="1:19" ht="15" x14ac:dyDescent="0.2">
      <c r="A22" s="94" t="s">
        <v>67</v>
      </c>
      <c r="B22" s="95"/>
      <c r="C22" s="96"/>
      <c r="D22" s="51">
        <v>18010900</v>
      </c>
      <c r="E22" s="31">
        <v>130000</v>
      </c>
      <c r="F22" s="31">
        <v>144981.25</v>
      </c>
      <c r="G22" s="25">
        <f t="shared" si="0"/>
        <v>111.52403846153847</v>
      </c>
      <c r="H22" s="31"/>
      <c r="I22" s="31"/>
      <c r="J22" s="50"/>
      <c r="K22" s="31">
        <f t="shared" si="1"/>
        <v>130000</v>
      </c>
      <c r="L22" s="31">
        <f t="shared" si="1"/>
        <v>144981.25</v>
      </c>
      <c r="M22" s="25">
        <f t="shared" si="2"/>
        <v>111.52403846153847</v>
      </c>
    </row>
    <row r="23" spans="1:19" ht="15" x14ac:dyDescent="0.2">
      <c r="A23" s="94" t="s">
        <v>68</v>
      </c>
      <c r="B23" s="95"/>
      <c r="C23" s="96"/>
      <c r="D23" s="51">
        <v>18011000</v>
      </c>
      <c r="E23" s="31">
        <v>50000</v>
      </c>
      <c r="F23" s="31">
        <v>39583.33</v>
      </c>
      <c r="G23" s="25">
        <f t="shared" si="0"/>
        <v>79.166659999999993</v>
      </c>
      <c r="H23" s="31"/>
      <c r="I23" s="31"/>
      <c r="J23" s="50"/>
      <c r="K23" s="31">
        <f t="shared" si="1"/>
        <v>50000</v>
      </c>
      <c r="L23" s="31">
        <f t="shared" si="1"/>
        <v>39583.33</v>
      </c>
      <c r="M23" s="25">
        <f t="shared" si="2"/>
        <v>79.166659999999993</v>
      </c>
    </row>
    <row r="24" spans="1:19" ht="15" hidden="1" x14ac:dyDescent="0.2">
      <c r="A24" s="79" t="s">
        <v>27</v>
      </c>
      <c r="B24" s="79"/>
      <c r="C24" s="79"/>
      <c r="D24" s="51">
        <v>18040000</v>
      </c>
      <c r="E24" s="52"/>
      <c r="F24" s="53"/>
      <c r="G24" s="54" t="e">
        <f t="shared" si="0"/>
        <v>#DIV/0!</v>
      </c>
      <c r="H24" s="52"/>
      <c r="I24" s="52"/>
      <c r="J24" s="55"/>
      <c r="K24" s="52">
        <f t="shared" si="1"/>
        <v>0</v>
      </c>
      <c r="L24" s="52">
        <f t="shared" si="1"/>
        <v>0</v>
      </c>
      <c r="M24" s="54" t="e">
        <f t="shared" si="2"/>
        <v>#DIV/0!</v>
      </c>
    </row>
    <row r="25" spans="1:19" ht="15" x14ac:dyDescent="0.2">
      <c r="A25" s="79" t="s">
        <v>49</v>
      </c>
      <c r="B25" s="79"/>
      <c r="C25" s="79"/>
      <c r="D25" s="51">
        <v>18050000</v>
      </c>
      <c r="E25" s="31">
        <v>860000</v>
      </c>
      <c r="F25" s="31">
        <v>853240.03</v>
      </c>
      <c r="G25" s="25">
        <f t="shared" si="0"/>
        <v>99.213956976744186</v>
      </c>
      <c r="H25" s="31"/>
      <c r="I25" s="31"/>
      <c r="J25" s="50"/>
      <c r="K25" s="31">
        <f t="shared" si="1"/>
        <v>860000</v>
      </c>
      <c r="L25" s="31">
        <f t="shared" si="1"/>
        <v>853240.03</v>
      </c>
      <c r="M25" s="25">
        <f t="shared" si="2"/>
        <v>99.213956976744186</v>
      </c>
    </row>
    <row r="26" spans="1:19" ht="15" x14ac:dyDescent="0.2">
      <c r="A26" s="79" t="s">
        <v>28</v>
      </c>
      <c r="B26" s="79"/>
      <c r="C26" s="79"/>
      <c r="D26" s="51">
        <v>19010000</v>
      </c>
      <c r="E26" s="52"/>
      <c r="F26" s="52"/>
      <c r="G26" s="54"/>
      <c r="H26" s="31">
        <v>90000</v>
      </c>
      <c r="I26" s="31">
        <v>69782.67</v>
      </c>
      <c r="J26" s="50">
        <f>I26/H26*100</f>
        <v>77.536299999999997</v>
      </c>
      <c r="K26" s="31">
        <f t="shared" si="1"/>
        <v>90000</v>
      </c>
      <c r="L26" s="31">
        <f t="shared" si="1"/>
        <v>69782.67</v>
      </c>
      <c r="M26" s="25">
        <f t="shared" si="2"/>
        <v>77.536299999999997</v>
      </c>
    </row>
    <row r="27" spans="1:19" s="42" customFormat="1" ht="14.25" x14ac:dyDescent="0.2">
      <c r="A27" s="97" t="s">
        <v>17</v>
      </c>
      <c r="B27" s="97"/>
      <c r="C27" s="97"/>
      <c r="D27" s="23">
        <v>20000000</v>
      </c>
      <c r="E27" s="30">
        <f>SUM(E28:E35)</f>
        <v>161430</v>
      </c>
      <c r="F27" s="30">
        <f>SUM(F28:F35)</f>
        <v>219385.38</v>
      </c>
      <c r="G27" s="24">
        <f t="shared" si="0"/>
        <v>135.9012451217246</v>
      </c>
      <c r="H27" s="30">
        <f>H28+H31+H32+H35</f>
        <v>833410</v>
      </c>
      <c r="I27" s="30">
        <f>I28+I31+I32+I35+I34</f>
        <v>1196366.27</v>
      </c>
      <c r="J27" s="47">
        <f>I27/H27*100</f>
        <v>143.55074573139271</v>
      </c>
      <c r="K27" s="30">
        <f t="shared" si="1"/>
        <v>994840</v>
      </c>
      <c r="L27" s="30">
        <f t="shared" si="1"/>
        <v>1415751.65</v>
      </c>
      <c r="M27" s="24">
        <f t="shared" si="2"/>
        <v>142.30948192674197</v>
      </c>
    </row>
    <row r="28" spans="1:19" ht="15" x14ac:dyDescent="0.2">
      <c r="A28" s="93" t="s">
        <v>18</v>
      </c>
      <c r="B28" s="93"/>
      <c r="C28" s="93"/>
      <c r="D28" s="51">
        <v>21080000</v>
      </c>
      <c r="E28" s="31">
        <v>19000</v>
      </c>
      <c r="F28" s="32">
        <v>22436.6</v>
      </c>
      <c r="G28" s="25">
        <f t="shared" si="0"/>
        <v>118.08736842105263</v>
      </c>
      <c r="H28" s="31"/>
      <c r="I28" s="31"/>
      <c r="J28" s="50"/>
      <c r="K28" s="31">
        <f t="shared" si="1"/>
        <v>19000</v>
      </c>
      <c r="L28" s="31">
        <f t="shared" si="1"/>
        <v>22436.6</v>
      </c>
      <c r="M28" s="25">
        <f t="shared" si="2"/>
        <v>118.08736842105263</v>
      </c>
    </row>
    <row r="29" spans="1:19" ht="15" x14ac:dyDescent="0.2">
      <c r="A29" s="94" t="s">
        <v>50</v>
      </c>
      <c r="B29" s="95"/>
      <c r="C29" s="96"/>
      <c r="D29" s="51">
        <v>22010000</v>
      </c>
      <c r="E29" s="31">
        <v>31500</v>
      </c>
      <c r="F29" s="32">
        <v>61748.97</v>
      </c>
      <c r="G29" s="25">
        <f t="shared" si="0"/>
        <v>196.0284761904762</v>
      </c>
      <c r="H29" s="31"/>
      <c r="I29" s="31"/>
      <c r="J29" s="50"/>
      <c r="K29" s="31">
        <f t="shared" si="1"/>
        <v>31500</v>
      </c>
      <c r="L29" s="31">
        <f t="shared" si="1"/>
        <v>61748.97</v>
      </c>
      <c r="M29" s="25">
        <f t="shared" si="2"/>
        <v>196.0284761904762</v>
      </c>
    </row>
    <row r="30" spans="1:19" ht="15" x14ac:dyDescent="0.2">
      <c r="A30" s="93" t="s">
        <v>31</v>
      </c>
      <c r="B30" s="93"/>
      <c r="C30" s="93"/>
      <c r="D30" s="51">
        <v>22080000</v>
      </c>
      <c r="E30" s="31">
        <v>46230</v>
      </c>
      <c r="F30" s="32">
        <v>36505.07</v>
      </c>
      <c r="G30" s="25">
        <f t="shared" si="0"/>
        <v>78.964027687648709</v>
      </c>
      <c r="H30" s="31"/>
      <c r="I30" s="31"/>
      <c r="J30" s="50"/>
      <c r="K30" s="31">
        <f t="shared" si="1"/>
        <v>46230</v>
      </c>
      <c r="L30" s="31">
        <f t="shared" si="1"/>
        <v>36505.07</v>
      </c>
      <c r="M30" s="25">
        <f t="shared" si="2"/>
        <v>78.964027687648709</v>
      </c>
    </row>
    <row r="31" spans="1:19" ht="15" x14ac:dyDescent="0.25">
      <c r="A31" s="93" t="s">
        <v>19</v>
      </c>
      <c r="B31" s="93"/>
      <c r="C31" s="93"/>
      <c r="D31" s="51">
        <v>22090000</v>
      </c>
      <c r="E31" s="31">
        <v>60000</v>
      </c>
      <c r="F31" s="31">
        <v>51286.02</v>
      </c>
      <c r="G31" s="25">
        <f t="shared" si="0"/>
        <v>85.476699999999994</v>
      </c>
      <c r="H31" s="31"/>
      <c r="I31" s="31"/>
      <c r="J31" s="50"/>
      <c r="K31" s="31">
        <f t="shared" si="1"/>
        <v>60000</v>
      </c>
      <c r="L31" s="31">
        <f t="shared" si="1"/>
        <v>51286.02</v>
      </c>
      <c r="M31" s="25">
        <f t="shared" si="2"/>
        <v>85.476699999999994</v>
      </c>
      <c r="O31" s="3"/>
      <c r="P31" s="3"/>
      <c r="Q31" s="3"/>
      <c r="R31" s="3"/>
      <c r="S31" s="2"/>
    </row>
    <row r="32" spans="1:19" ht="15" x14ac:dyDescent="0.2">
      <c r="A32" s="93" t="s">
        <v>20</v>
      </c>
      <c r="B32" s="93"/>
      <c r="C32" s="93"/>
      <c r="D32" s="51">
        <v>24060000</v>
      </c>
      <c r="E32" s="31">
        <v>4700</v>
      </c>
      <c r="F32" s="31">
        <v>15008.72</v>
      </c>
      <c r="G32" s="25">
        <f t="shared" si="0"/>
        <v>319.33446808510638</v>
      </c>
      <c r="H32" s="31"/>
      <c r="I32" s="31"/>
      <c r="J32" s="50"/>
      <c r="K32" s="31">
        <f t="shared" si="1"/>
        <v>4700</v>
      </c>
      <c r="L32" s="31">
        <f t="shared" si="1"/>
        <v>15008.72</v>
      </c>
      <c r="M32" s="25">
        <f t="shared" si="2"/>
        <v>319.33446808510638</v>
      </c>
    </row>
    <row r="33" spans="1:13" ht="43.15" customHeight="1" x14ac:dyDescent="0.2">
      <c r="A33" s="85" t="s">
        <v>84</v>
      </c>
      <c r="B33" s="86"/>
      <c r="C33" s="87"/>
      <c r="D33" s="51">
        <v>24061900</v>
      </c>
      <c r="E33" s="31"/>
      <c r="F33" s="31">
        <v>32400</v>
      </c>
      <c r="G33" s="110" t="e">
        <f t="shared" si="0"/>
        <v>#DIV/0!</v>
      </c>
      <c r="H33" s="31"/>
      <c r="I33" s="31"/>
      <c r="J33" s="50"/>
      <c r="K33" s="31"/>
      <c r="L33" s="31">
        <f t="shared" si="1"/>
        <v>32400</v>
      </c>
      <c r="M33" s="110" t="e">
        <f t="shared" si="2"/>
        <v>#DIV/0!</v>
      </c>
    </row>
    <row r="34" spans="1:13" ht="15" x14ac:dyDescent="0.2">
      <c r="A34" s="94" t="s">
        <v>77</v>
      </c>
      <c r="B34" s="95"/>
      <c r="C34" s="96"/>
      <c r="D34" s="51">
        <v>24170000</v>
      </c>
      <c r="E34" s="31"/>
      <c r="F34" s="31"/>
      <c r="G34" s="110" t="e">
        <f t="shared" si="0"/>
        <v>#DIV/0!</v>
      </c>
      <c r="H34" s="31"/>
      <c r="I34" s="31">
        <v>6541</v>
      </c>
      <c r="J34" s="111" t="e">
        <f>I34/H34*100</f>
        <v>#DIV/0!</v>
      </c>
      <c r="K34" s="31">
        <f t="shared" si="1"/>
        <v>0</v>
      </c>
      <c r="L34" s="31">
        <f t="shared" si="1"/>
        <v>6541</v>
      </c>
      <c r="M34" s="110" t="e">
        <f t="shared" si="2"/>
        <v>#DIV/0!</v>
      </c>
    </row>
    <row r="35" spans="1:13" ht="15" x14ac:dyDescent="0.2">
      <c r="A35" s="79" t="s">
        <v>21</v>
      </c>
      <c r="B35" s="79"/>
      <c r="C35" s="79"/>
      <c r="D35" s="51">
        <v>25000000</v>
      </c>
      <c r="E35" s="31"/>
      <c r="F35" s="31"/>
      <c r="G35" s="110" t="e">
        <f t="shared" si="0"/>
        <v>#DIV/0!</v>
      </c>
      <c r="H35" s="31">
        <v>833410</v>
      </c>
      <c r="I35" s="31">
        <v>1189825.27</v>
      </c>
      <c r="J35" s="50">
        <f>I35/H35*100</f>
        <v>142.76589793738975</v>
      </c>
      <c r="K35" s="31">
        <f t="shared" si="1"/>
        <v>833410</v>
      </c>
      <c r="L35" s="31">
        <f t="shared" si="1"/>
        <v>1189825.27</v>
      </c>
      <c r="M35" s="25">
        <f t="shared" si="2"/>
        <v>142.76589793738975</v>
      </c>
    </row>
    <row r="36" spans="1:13" s="42" customFormat="1" ht="15" hidden="1" x14ac:dyDescent="0.2">
      <c r="A36" s="92" t="s">
        <v>22</v>
      </c>
      <c r="B36" s="92"/>
      <c r="C36" s="92"/>
      <c r="D36" s="23">
        <v>31000000</v>
      </c>
      <c r="E36" s="56"/>
      <c r="F36" s="56"/>
      <c r="G36" s="57" t="e">
        <f t="shared" si="0"/>
        <v>#DIV/0!</v>
      </c>
      <c r="H36" s="56"/>
      <c r="I36" s="56"/>
      <c r="J36" s="58" t="e">
        <f>I36/H36*100</f>
        <v>#DIV/0!</v>
      </c>
      <c r="K36" s="56">
        <f t="shared" si="1"/>
        <v>0</v>
      </c>
      <c r="L36" s="56">
        <f t="shared" si="1"/>
        <v>0</v>
      </c>
      <c r="M36" s="25" t="e">
        <f t="shared" si="2"/>
        <v>#DIV/0!</v>
      </c>
    </row>
    <row r="37" spans="1:13" s="42" customFormat="1" ht="15" hidden="1" x14ac:dyDescent="0.2">
      <c r="A37" s="92" t="s">
        <v>38</v>
      </c>
      <c r="B37" s="92"/>
      <c r="C37" s="92"/>
      <c r="D37" s="23">
        <v>33000000</v>
      </c>
      <c r="E37" s="30"/>
      <c r="F37" s="30"/>
      <c r="G37" s="24" t="e">
        <f t="shared" si="0"/>
        <v>#DIV/0!</v>
      </c>
      <c r="H37" s="30"/>
      <c r="I37" s="30"/>
      <c r="J37" s="47"/>
      <c r="K37" s="30">
        <f t="shared" si="1"/>
        <v>0</v>
      </c>
      <c r="L37" s="30">
        <f t="shared" si="1"/>
        <v>0</v>
      </c>
      <c r="M37" s="25" t="e">
        <f t="shared" si="2"/>
        <v>#DIV/0!</v>
      </c>
    </row>
    <row r="38" spans="1:13" s="42" customFormat="1" ht="15" hidden="1" x14ac:dyDescent="0.2">
      <c r="A38" s="76" t="s">
        <v>44</v>
      </c>
      <c r="B38" s="77"/>
      <c r="C38" s="78"/>
      <c r="D38" s="23">
        <v>30000000</v>
      </c>
      <c r="E38" s="30">
        <f>E39</f>
        <v>0</v>
      </c>
      <c r="F38" s="30">
        <f>F39</f>
        <v>0</v>
      </c>
      <c r="G38" s="24" t="e">
        <f t="shared" si="0"/>
        <v>#DIV/0!</v>
      </c>
      <c r="H38" s="30">
        <f>SUM(H39:H40)</f>
        <v>0</v>
      </c>
      <c r="I38" s="30">
        <f>SUM(I39:I40)</f>
        <v>0</v>
      </c>
      <c r="J38" s="47"/>
      <c r="K38" s="30">
        <f t="shared" si="1"/>
        <v>0</v>
      </c>
      <c r="L38" s="30">
        <f t="shared" si="1"/>
        <v>0</v>
      </c>
      <c r="M38" s="25" t="e">
        <f t="shared" si="2"/>
        <v>#DIV/0!</v>
      </c>
    </row>
    <row r="39" spans="1:13" ht="15" hidden="1" x14ac:dyDescent="0.2">
      <c r="A39" s="85" t="s">
        <v>45</v>
      </c>
      <c r="B39" s="86"/>
      <c r="C39" s="87"/>
      <c r="D39" s="51">
        <v>31020000</v>
      </c>
      <c r="E39" s="31">
        <v>0</v>
      </c>
      <c r="F39" s="31">
        <v>0</v>
      </c>
      <c r="G39" s="25" t="e">
        <f t="shared" si="0"/>
        <v>#DIV/0!</v>
      </c>
      <c r="H39" s="31"/>
      <c r="I39" s="31"/>
      <c r="J39" s="50"/>
      <c r="K39" s="31">
        <f t="shared" si="1"/>
        <v>0</v>
      </c>
      <c r="L39" s="31">
        <f t="shared" si="1"/>
        <v>0</v>
      </c>
      <c r="M39" s="25" t="e">
        <f t="shared" si="2"/>
        <v>#DIV/0!</v>
      </c>
    </row>
    <row r="40" spans="1:13" ht="15" hidden="1" x14ac:dyDescent="0.2">
      <c r="A40" s="85" t="s">
        <v>46</v>
      </c>
      <c r="B40" s="86"/>
      <c r="C40" s="87"/>
      <c r="D40" s="51">
        <v>33010000</v>
      </c>
      <c r="E40" s="31"/>
      <c r="F40" s="31"/>
      <c r="G40" s="25" t="e">
        <f t="shared" si="0"/>
        <v>#DIV/0!</v>
      </c>
      <c r="H40" s="31">
        <v>0</v>
      </c>
      <c r="I40" s="31">
        <v>0</v>
      </c>
      <c r="J40" s="50"/>
      <c r="K40" s="31">
        <f t="shared" si="1"/>
        <v>0</v>
      </c>
      <c r="L40" s="31">
        <f t="shared" si="1"/>
        <v>0</v>
      </c>
      <c r="M40" s="25" t="e">
        <f t="shared" si="2"/>
        <v>#DIV/0!</v>
      </c>
    </row>
    <row r="41" spans="1:13" ht="14.25" x14ac:dyDescent="0.2">
      <c r="A41" s="92" t="s">
        <v>35</v>
      </c>
      <c r="B41" s="92"/>
      <c r="C41" s="92"/>
      <c r="D41" s="23">
        <v>90010100</v>
      </c>
      <c r="E41" s="30">
        <f>E9+E27+E38</f>
        <v>52543200</v>
      </c>
      <c r="F41" s="30">
        <f>F9+F27+F38</f>
        <v>43649462.57</v>
      </c>
      <c r="G41" s="24">
        <f t="shared" si="0"/>
        <v>83.073475863670282</v>
      </c>
      <c r="H41" s="30">
        <f>H9+H27+H38</f>
        <v>923410</v>
      </c>
      <c r="I41" s="30">
        <f>I9+I27+I38</f>
        <v>1266148.94</v>
      </c>
      <c r="J41" s="47">
        <f>I41/H41*100</f>
        <v>137.11665890557822</v>
      </c>
      <c r="K41" s="30">
        <f t="shared" si="1"/>
        <v>53466610</v>
      </c>
      <c r="L41" s="30">
        <f t="shared" si="1"/>
        <v>44915611.509999998</v>
      </c>
      <c r="M41" s="24">
        <f t="shared" si="2"/>
        <v>84.006843729198465</v>
      </c>
    </row>
    <row r="42" spans="1:13" ht="14.25" x14ac:dyDescent="0.2">
      <c r="A42" s="92" t="s">
        <v>12</v>
      </c>
      <c r="B42" s="92"/>
      <c r="C42" s="92"/>
      <c r="D42" s="23">
        <v>40000000</v>
      </c>
      <c r="E42" s="30">
        <f>SUM(E43)</f>
        <v>70994694.030000001</v>
      </c>
      <c r="F42" s="30">
        <f>SUM(F43)</f>
        <v>43322913.850000001</v>
      </c>
      <c r="G42" s="24">
        <f t="shared" si="0"/>
        <v>61.022748871476473</v>
      </c>
      <c r="H42" s="30">
        <f>H43</f>
        <v>0</v>
      </c>
      <c r="I42" s="30">
        <f>I43</f>
        <v>0</v>
      </c>
      <c r="J42" s="47"/>
      <c r="K42" s="30">
        <f t="shared" si="1"/>
        <v>70994694.030000001</v>
      </c>
      <c r="L42" s="30">
        <f t="shared" si="1"/>
        <v>43322913.850000001</v>
      </c>
      <c r="M42" s="24">
        <f t="shared" si="2"/>
        <v>61.022748871476473</v>
      </c>
    </row>
    <row r="43" spans="1:13" ht="14.25" x14ac:dyDescent="0.2">
      <c r="A43" s="92" t="s">
        <v>23</v>
      </c>
      <c r="B43" s="92"/>
      <c r="C43" s="92"/>
      <c r="D43" s="23">
        <v>41000000</v>
      </c>
      <c r="E43" s="30">
        <f>E48+E52+E53+E54+E55+E59+E56+E58+E61+E60</f>
        <v>70994694.030000001</v>
      </c>
      <c r="F43" s="30">
        <f>F48+F52+F53+F54+F55+F59+F56+F58+F61+F60</f>
        <v>43322913.850000001</v>
      </c>
      <c r="G43" s="24">
        <f t="shared" si="0"/>
        <v>61.022748871476473</v>
      </c>
      <c r="H43" s="30">
        <f>SUM(H52:H61)</f>
        <v>0</v>
      </c>
      <c r="I43" s="30">
        <f>SUM(I52:I61)</f>
        <v>0</v>
      </c>
      <c r="J43" s="47"/>
      <c r="K43" s="30">
        <f t="shared" si="1"/>
        <v>70994694.030000001</v>
      </c>
      <c r="L43" s="30">
        <f t="shared" si="1"/>
        <v>43322913.850000001</v>
      </c>
      <c r="M43" s="24">
        <f t="shared" si="2"/>
        <v>61.022748871476473</v>
      </c>
    </row>
    <row r="44" spans="1:13" ht="15" hidden="1" x14ac:dyDescent="0.2">
      <c r="A44" s="79" t="s">
        <v>34</v>
      </c>
      <c r="B44" s="79"/>
      <c r="C44" s="79"/>
      <c r="D44" s="51">
        <v>41020100</v>
      </c>
      <c r="E44" s="52"/>
      <c r="F44" s="52"/>
      <c r="G44" s="54" t="e">
        <f t="shared" si="0"/>
        <v>#DIV/0!</v>
      </c>
      <c r="H44" s="52"/>
      <c r="I44" s="52"/>
      <c r="J44" s="58"/>
      <c r="K44" s="52">
        <f t="shared" si="1"/>
        <v>0</v>
      </c>
      <c r="L44" s="52">
        <f t="shared" si="1"/>
        <v>0</v>
      </c>
      <c r="M44" s="54" t="e">
        <f t="shared" si="2"/>
        <v>#DIV/0!</v>
      </c>
    </row>
    <row r="45" spans="1:13" ht="15" hidden="1" x14ac:dyDescent="0.2">
      <c r="A45" s="91" t="s">
        <v>30</v>
      </c>
      <c r="B45" s="91"/>
      <c r="C45" s="91"/>
      <c r="D45" s="51">
        <v>41021100</v>
      </c>
      <c r="E45" s="52"/>
      <c r="F45" s="52"/>
      <c r="G45" s="54" t="e">
        <f t="shared" si="0"/>
        <v>#DIV/0!</v>
      </c>
      <c r="H45" s="52"/>
      <c r="I45" s="52"/>
      <c r="J45" s="58"/>
      <c r="K45" s="52">
        <f t="shared" si="1"/>
        <v>0</v>
      </c>
      <c r="L45" s="52">
        <f t="shared" si="1"/>
        <v>0</v>
      </c>
      <c r="M45" s="54" t="e">
        <f t="shared" si="2"/>
        <v>#DIV/0!</v>
      </c>
    </row>
    <row r="46" spans="1:13" ht="15" hidden="1" x14ac:dyDescent="0.2">
      <c r="A46" s="91" t="s">
        <v>37</v>
      </c>
      <c r="B46" s="91"/>
      <c r="C46" s="91"/>
      <c r="D46" s="51">
        <v>41021600</v>
      </c>
      <c r="E46" s="52"/>
      <c r="F46" s="52"/>
      <c r="G46" s="54" t="e">
        <f t="shared" si="0"/>
        <v>#DIV/0!</v>
      </c>
      <c r="H46" s="52"/>
      <c r="I46" s="52"/>
      <c r="J46" s="58"/>
      <c r="K46" s="52">
        <f t="shared" si="1"/>
        <v>0</v>
      </c>
      <c r="L46" s="52">
        <f t="shared" si="1"/>
        <v>0</v>
      </c>
      <c r="M46" s="54" t="e">
        <f t="shared" si="2"/>
        <v>#DIV/0!</v>
      </c>
    </row>
    <row r="47" spans="1:13" ht="15" hidden="1" x14ac:dyDescent="0.2">
      <c r="A47" s="91" t="s">
        <v>32</v>
      </c>
      <c r="B47" s="91"/>
      <c r="C47" s="91"/>
      <c r="D47" s="51">
        <v>41021700</v>
      </c>
      <c r="E47" s="52"/>
      <c r="F47" s="52"/>
      <c r="G47" s="54" t="e">
        <f t="shared" si="0"/>
        <v>#DIV/0!</v>
      </c>
      <c r="H47" s="52"/>
      <c r="I47" s="52"/>
      <c r="J47" s="58"/>
      <c r="K47" s="52">
        <f t="shared" si="1"/>
        <v>0</v>
      </c>
      <c r="L47" s="52">
        <f t="shared" si="1"/>
        <v>0</v>
      </c>
      <c r="M47" s="54" t="e">
        <f t="shared" si="2"/>
        <v>#DIV/0!</v>
      </c>
    </row>
    <row r="48" spans="1:13" ht="15" hidden="1" x14ac:dyDescent="0.2">
      <c r="A48" s="79" t="s">
        <v>60</v>
      </c>
      <c r="B48" s="79"/>
      <c r="C48" s="79"/>
      <c r="D48" s="51">
        <v>41020600</v>
      </c>
      <c r="E48" s="52"/>
      <c r="F48" s="52"/>
      <c r="G48" s="54" t="e">
        <f t="shared" si="0"/>
        <v>#DIV/0!</v>
      </c>
      <c r="H48" s="52"/>
      <c r="I48" s="52"/>
      <c r="J48" s="58"/>
      <c r="K48" s="52">
        <f t="shared" si="1"/>
        <v>0</v>
      </c>
      <c r="L48" s="52">
        <f t="shared" si="1"/>
        <v>0</v>
      </c>
      <c r="M48" s="54" t="e">
        <f t="shared" si="2"/>
        <v>#DIV/0!</v>
      </c>
    </row>
    <row r="49" spans="1:15" ht="15" hidden="1" x14ac:dyDescent="0.2">
      <c r="A49" s="79" t="s">
        <v>39</v>
      </c>
      <c r="B49" s="79"/>
      <c r="C49" s="79"/>
      <c r="D49" s="51">
        <v>41021200</v>
      </c>
      <c r="E49" s="52"/>
      <c r="F49" s="52"/>
      <c r="G49" s="54" t="e">
        <f t="shared" si="0"/>
        <v>#DIV/0!</v>
      </c>
      <c r="H49" s="52"/>
      <c r="I49" s="52"/>
      <c r="J49" s="58"/>
      <c r="K49" s="52">
        <f t="shared" si="1"/>
        <v>0</v>
      </c>
      <c r="L49" s="52">
        <f t="shared" si="1"/>
        <v>0</v>
      </c>
      <c r="M49" s="54" t="e">
        <f t="shared" si="2"/>
        <v>#DIV/0!</v>
      </c>
    </row>
    <row r="50" spans="1:15" ht="15" hidden="1" x14ac:dyDescent="0.2">
      <c r="A50" s="79" t="s">
        <v>40</v>
      </c>
      <c r="B50" s="79"/>
      <c r="C50" s="79"/>
      <c r="D50" s="51">
        <v>41021800</v>
      </c>
      <c r="E50" s="52"/>
      <c r="F50" s="52"/>
      <c r="G50" s="54" t="e">
        <f t="shared" si="0"/>
        <v>#DIV/0!</v>
      </c>
      <c r="H50" s="52"/>
      <c r="I50" s="52"/>
      <c r="J50" s="58"/>
      <c r="K50" s="52">
        <f t="shared" si="1"/>
        <v>0</v>
      </c>
      <c r="L50" s="52">
        <f t="shared" si="1"/>
        <v>0</v>
      </c>
      <c r="M50" s="54" t="e">
        <f t="shared" si="2"/>
        <v>#DIV/0!</v>
      </c>
    </row>
    <row r="51" spans="1:15" ht="15" hidden="1" x14ac:dyDescent="0.2">
      <c r="A51" s="79" t="s">
        <v>41</v>
      </c>
      <c r="B51" s="79"/>
      <c r="C51" s="79"/>
      <c r="D51" s="51">
        <v>41021900</v>
      </c>
      <c r="E51" s="52"/>
      <c r="F51" s="52"/>
      <c r="G51" s="54" t="e">
        <f t="shared" si="0"/>
        <v>#DIV/0!</v>
      </c>
      <c r="H51" s="52"/>
      <c r="I51" s="52"/>
      <c r="J51" s="58"/>
      <c r="K51" s="52">
        <f t="shared" si="1"/>
        <v>0</v>
      </c>
      <c r="L51" s="52">
        <f t="shared" si="1"/>
        <v>0</v>
      </c>
      <c r="M51" s="54" t="e">
        <f t="shared" si="2"/>
        <v>#DIV/0!</v>
      </c>
    </row>
    <row r="52" spans="1:15" s="41" customFormat="1" ht="60.75" customHeight="1" x14ac:dyDescent="0.2">
      <c r="A52" s="79" t="s">
        <v>69</v>
      </c>
      <c r="B52" s="79"/>
      <c r="C52" s="79"/>
      <c r="D52" s="59">
        <v>41030600</v>
      </c>
      <c r="E52" s="31">
        <v>47390300</v>
      </c>
      <c r="F52" s="31">
        <v>26240532.600000001</v>
      </c>
      <c r="G52" s="25">
        <f t="shared" si="0"/>
        <v>55.371104635336764</v>
      </c>
      <c r="H52" s="31"/>
      <c r="I52" s="31"/>
      <c r="J52" s="50"/>
      <c r="K52" s="31">
        <f t="shared" si="1"/>
        <v>47390300</v>
      </c>
      <c r="L52" s="31">
        <f t="shared" si="1"/>
        <v>26240532.600000001</v>
      </c>
      <c r="M52" s="25">
        <f t="shared" si="2"/>
        <v>55.371104635336764</v>
      </c>
      <c r="N52" s="43"/>
      <c r="O52" s="43"/>
    </row>
    <row r="53" spans="1:15" s="41" customFormat="1" ht="57" customHeight="1" x14ac:dyDescent="0.2">
      <c r="A53" s="79" t="s">
        <v>70</v>
      </c>
      <c r="B53" s="79"/>
      <c r="C53" s="79"/>
      <c r="D53" s="59">
        <v>41030800</v>
      </c>
      <c r="E53" s="31">
        <v>283094.03000000003</v>
      </c>
      <c r="F53" s="31">
        <v>283094.03000000003</v>
      </c>
      <c r="G53" s="25">
        <f t="shared" si="0"/>
        <v>100</v>
      </c>
      <c r="H53" s="31"/>
      <c r="I53" s="31"/>
      <c r="J53" s="50"/>
      <c r="K53" s="31">
        <f t="shared" si="1"/>
        <v>283094.03000000003</v>
      </c>
      <c r="L53" s="31">
        <f t="shared" si="1"/>
        <v>283094.03000000003</v>
      </c>
      <c r="M53" s="25">
        <f t="shared" si="2"/>
        <v>100</v>
      </c>
      <c r="N53" s="44"/>
      <c r="O53" s="43"/>
    </row>
    <row r="54" spans="1:15" s="41" customFormat="1" ht="42" hidden="1" customHeight="1" x14ac:dyDescent="0.2">
      <c r="A54" s="79" t="s">
        <v>43</v>
      </c>
      <c r="B54" s="79"/>
      <c r="C54" s="79"/>
      <c r="D54" s="59">
        <v>41030900</v>
      </c>
      <c r="E54" s="52"/>
      <c r="F54" s="52"/>
      <c r="G54" s="54" t="e">
        <f t="shared" si="0"/>
        <v>#DIV/0!</v>
      </c>
      <c r="H54" s="52"/>
      <c r="I54" s="52"/>
      <c r="J54" s="55"/>
      <c r="K54" s="52">
        <f t="shared" si="1"/>
        <v>0</v>
      </c>
      <c r="L54" s="52">
        <f t="shared" si="1"/>
        <v>0</v>
      </c>
      <c r="M54" s="54" t="e">
        <f t="shared" si="2"/>
        <v>#DIV/0!</v>
      </c>
    </row>
    <row r="55" spans="1:15" s="41" customFormat="1" ht="43.15" customHeight="1" x14ac:dyDescent="0.2">
      <c r="A55" s="85" t="s">
        <v>24</v>
      </c>
      <c r="B55" s="86"/>
      <c r="C55" s="87"/>
      <c r="D55" s="59">
        <v>41031000</v>
      </c>
      <c r="E55" s="31">
        <v>187300</v>
      </c>
      <c r="F55" s="31">
        <v>128635</v>
      </c>
      <c r="G55" s="25">
        <f t="shared" si="0"/>
        <v>68.678590496529637</v>
      </c>
      <c r="H55" s="31"/>
      <c r="I55" s="31"/>
      <c r="J55" s="50"/>
      <c r="K55" s="31">
        <f t="shared" si="1"/>
        <v>187300</v>
      </c>
      <c r="L55" s="31">
        <f t="shared" si="1"/>
        <v>128635</v>
      </c>
      <c r="M55" s="25">
        <f t="shared" si="2"/>
        <v>68.678590496529637</v>
      </c>
    </row>
    <row r="56" spans="1:15" s="41" customFormat="1" ht="15" x14ac:dyDescent="0.2">
      <c r="A56" s="79" t="s">
        <v>51</v>
      </c>
      <c r="B56" s="79"/>
      <c r="C56" s="79"/>
      <c r="D56" s="59">
        <v>41033900</v>
      </c>
      <c r="E56" s="31">
        <v>10873200</v>
      </c>
      <c r="F56" s="31">
        <v>8230200</v>
      </c>
      <c r="G56" s="25">
        <f t="shared" si="0"/>
        <v>75.692528418496849</v>
      </c>
      <c r="H56" s="31"/>
      <c r="I56" s="31"/>
      <c r="J56" s="50"/>
      <c r="K56" s="31">
        <f t="shared" si="1"/>
        <v>10873200</v>
      </c>
      <c r="L56" s="31">
        <f t="shared" si="1"/>
        <v>8230200</v>
      </c>
      <c r="M56" s="25">
        <f t="shared" si="2"/>
        <v>75.692528418496849</v>
      </c>
    </row>
    <row r="57" spans="1:15" s="41" customFormat="1" ht="15" hidden="1" x14ac:dyDescent="0.2">
      <c r="A57" s="79" t="s">
        <v>42</v>
      </c>
      <c r="B57" s="79"/>
      <c r="C57" s="79"/>
      <c r="D57" s="59">
        <v>41034500</v>
      </c>
      <c r="E57" s="52"/>
      <c r="F57" s="52"/>
      <c r="G57" s="54" t="e">
        <f t="shared" si="0"/>
        <v>#DIV/0!</v>
      </c>
      <c r="H57" s="52"/>
      <c r="I57" s="52"/>
      <c r="J57" s="55"/>
      <c r="K57" s="52">
        <f t="shared" si="1"/>
        <v>0</v>
      </c>
      <c r="L57" s="52">
        <f t="shared" si="1"/>
        <v>0</v>
      </c>
      <c r="M57" s="54" t="e">
        <f t="shared" si="2"/>
        <v>#DIV/0!</v>
      </c>
    </row>
    <row r="58" spans="1:15" s="41" customFormat="1" ht="15" x14ac:dyDescent="0.2">
      <c r="A58" s="85" t="s">
        <v>52</v>
      </c>
      <c r="B58" s="86"/>
      <c r="C58" s="87"/>
      <c r="D58" s="59">
        <v>41034200</v>
      </c>
      <c r="E58" s="31">
        <v>11162500</v>
      </c>
      <c r="F58" s="31">
        <v>8107857</v>
      </c>
      <c r="G58" s="25">
        <f t="shared" si="0"/>
        <v>72.634777155655101</v>
      </c>
      <c r="H58" s="31"/>
      <c r="I58" s="31"/>
      <c r="J58" s="50"/>
      <c r="K58" s="31">
        <f t="shared" si="1"/>
        <v>11162500</v>
      </c>
      <c r="L58" s="31">
        <f t="shared" si="1"/>
        <v>8107857</v>
      </c>
      <c r="M58" s="25">
        <f t="shared" si="2"/>
        <v>72.634777155655101</v>
      </c>
    </row>
    <row r="59" spans="1:15" s="41" customFormat="1" ht="44.25" customHeight="1" x14ac:dyDescent="0.2">
      <c r="A59" s="85" t="s">
        <v>71</v>
      </c>
      <c r="B59" s="86"/>
      <c r="C59" s="87"/>
      <c r="D59" s="59">
        <v>41035800</v>
      </c>
      <c r="E59" s="31">
        <v>1098300</v>
      </c>
      <c r="F59" s="31">
        <v>332595.21999999997</v>
      </c>
      <c r="G59" s="25">
        <f t="shared" si="0"/>
        <v>30.282729673131197</v>
      </c>
      <c r="H59" s="31"/>
      <c r="I59" s="31"/>
      <c r="J59" s="50"/>
      <c r="K59" s="31">
        <f t="shared" si="1"/>
        <v>1098300</v>
      </c>
      <c r="L59" s="31">
        <f t="shared" si="1"/>
        <v>332595.21999999997</v>
      </c>
      <c r="M59" s="25">
        <f t="shared" si="2"/>
        <v>30.282729673131197</v>
      </c>
    </row>
    <row r="60" spans="1:15" ht="135" hidden="1" customHeight="1" x14ac:dyDescent="0.2">
      <c r="A60" s="88" t="s">
        <v>72</v>
      </c>
      <c r="B60" s="89"/>
      <c r="C60" s="90"/>
      <c r="D60" s="59">
        <v>41036600</v>
      </c>
      <c r="E60" s="52"/>
      <c r="F60" s="52"/>
      <c r="G60" s="54" t="e">
        <f t="shared" si="0"/>
        <v>#DIV/0!</v>
      </c>
      <c r="H60" s="52"/>
      <c r="I60" s="52"/>
      <c r="J60" s="58" t="e">
        <f t="shared" ref="J60:J65" si="3">I60/H60*100</f>
        <v>#DIV/0!</v>
      </c>
      <c r="K60" s="52">
        <f t="shared" si="1"/>
        <v>0</v>
      </c>
      <c r="L60" s="52">
        <f t="shared" si="1"/>
        <v>0</v>
      </c>
      <c r="M60" s="54" t="e">
        <f t="shared" si="2"/>
        <v>#DIV/0!</v>
      </c>
    </row>
    <row r="61" spans="1:15" ht="30" hidden="1" customHeight="1" x14ac:dyDescent="0.2">
      <c r="A61" s="79" t="s">
        <v>59</v>
      </c>
      <c r="B61" s="79"/>
      <c r="C61" s="79"/>
      <c r="D61" s="59">
        <v>41037000</v>
      </c>
      <c r="E61" s="52"/>
      <c r="F61" s="52"/>
      <c r="G61" s="54" t="e">
        <f t="shared" si="0"/>
        <v>#DIV/0!</v>
      </c>
      <c r="H61" s="52"/>
      <c r="I61" s="52"/>
      <c r="J61" s="58" t="e">
        <f t="shared" si="3"/>
        <v>#DIV/0!</v>
      </c>
      <c r="K61" s="52">
        <f t="shared" si="1"/>
        <v>0</v>
      </c>
      <c r="L61" s="52">
        <f t="shared" si="1"/>
        <v>0</v>
      </c>
      <c r="M61" s="54" t="e">
        <f t="shared" si="2"/>
        <v>#DIV/0!</v>
      </c>
    </row>
    <row r="62" spans="1:15" s="9" customFormat="1" ht="14.25" x14ac:dyDescent="0.2">
      <c r="A62" s="76" t="s">
        <v>53</v>
      </c>
      <c r="B62" s="77"/>
      <c r="C62" s="78"/>
      <c r="D62" s="60">
        <v>90010200</v>
      </c>
      <c r="E62" s="30">
        <f>E41+E42</f>
        <v>123537894.03</v>
      </c>
      <c r="F62" s="30">
        <f>F41+F42</f>
        <v>86972376.420000002</v>
      </c>
      <c r="G62" s="24">
        <f t="shared" si="0"/>
        <v>70.401375305037647</v>
      </c>
      <c r="H62" s="30">
        <f>H41+H42</f>
        <v>923410</v>
      </c>
      <c r="I62" s="30">
        <f>I41+I42</f>
        <v>1266148.94</v>
      </c>
      <c r="J62" s="47">
        <f t="shared" si="3"/>
        <v>137.11665890557822</v>
      </c>
      <c r="K62" s="30">
        <f t="shared" si="1"/>
        <v>124461304.03</v>
      </c>
      <c r="L62" s="30">
        <f t="shared" si="1"/>
        <v>88238525.359999999</v>
      </c>
      <c r="M62" s="24">
        <f t="shared" si="2"/>
        <v>70.896352924866591</v>
      </c>
    </row>
    <row r="63" spans="1:15" ht="15" x14ac:dyDescent="0.2">
      <c r="A63" s="79" t="s">
        <v>33</v>
      </c>
      <c r="B63" s="79"/>
      <c r="C63" s="79"/>
      <c r="D63" s="59">
        <v>41035000</v>
      </c>
      <c r="E63" s="31">
        <v>214350</v>
      </c>
      <c r="F63" s="31">
        <v>200375.31</v>
      </c>
      <c r="G63" s="25">
        <f t="shared" si="0"/>
        <v>93.480433869839047</v>
      </c>
      <c r="H63" s="31">
        <v>7470000</v>
      </c>
      <c r="I63" s="31">
        <v>4158148.93</v>
      </c>
      <c r="J63" s="47">
        <f t="shared" si="3"/>
        <v>55.664644310575639</v>
      </c>
      <c r="K63" s="31">
        <f t="shared" si="1"/>
        <v>7684350</v>
      </c>
      <c r="L63" s="31">
        <f t="shared" si="1"/>
        <v>4358524.24</v>
      </c>
      <c r="M63" s="25">
        <f t="shared" si="2"/>
        <v>56.719491433888358</v>
      </c>
      <c r="N63" s="4"/>
    </row>
    <row r="64" spans="1:15" ht="15" hidden="1" x14ac:dyDescent="0.2">
      <c r="A64" s="79" t="s">
        <v>29</v>
      </c>
      <c r="B64" s="79"/>
      <c r="C64" s="79"/>
      <c r="D64" s="59">
        <v>41035200</v>
      </c>
      <c r="E64" s="52"/>
      <c r="F64" s="52"/>
      <c r="G64" s="54" t="e">
        <f t="shared" si="0"/>
        <v>#DIV/0!</v>
      </c>
      <c r="H64" s="52"/>
      <c r="I64" s="52"/>
      <c r="J64" s="58" t="e">
        <f t="shared" si="3"/>
        <v>#DIV/0!</v>
      </c>
      <c r="K64" s="52">
        <f t="shared" si="1"/>
        <v>0</v>
      </c>
      <c r="L64" s="52">
        <f t="shared" si="1"/>
        <v>0</v>
      </c>
      <c r="M64" s="54" t="e">
        <f t="shared" si="2"/>
        <v>#DIV/0!</v>
      </c>
    </row>
    <row r="65" spans="1:14" ht="15.75" x14ac:dyDescent="0.2">
      <c r="A65" s="80" t="s">
        <v>76</v>
      </c>
      <c r="B65" s="81"/>
      <c r="C65" s="82"/>
      <c r="D65" s="60">
        <v>90010300</v>
      </c>
      <c r="E65" s="30">
        <f>SUM(E62+E63++E64)</f>
        <v>123752244.03</v>
      </c>
      <c r="F65" s="30">
        <f>SUM(F62+F63++F64)</f>
        <v>87172751.730000004</v>
      </c>
      <c r="G65" s="24">
        <f t="shared" si="0"/>
        <v>70.441350307043805</v>
      </c>
      <c r="H65" s="30">
        <f>SUM(H62+H63+H64)</f>
        <v>8393410</v>
      </c>
      <c r="I65" s="30">
        <f>SUM(I62+I63+I64)</f>
        <v>5424297.8700000001</v>
      </c>
      <c r="J65" s="47">
        <f t="shared" si="3"/>
        <v>64.625675023619721</v>
      </c>
      <c r="K65" s="30">
        <f t="shared" si="1"/>
        <v>132145654.03</v>
      </c>
      <c r="L65" s="30">
        <f t="shared" si="1"/>
        <v>92597049.600000009</v>
      </c>
      <c r="M65" s="24">
        <f t="shared" si="2"/>
        <v>70.071959823195101</v>
      </c>
    </row>
    <row r="66" spans="1:14" s="18" customFormat="1" ht="15.75" x14ac:dyDescent="0.2">
      <c r="A66" s="123" t="s">
        <v>86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4"/>
    </row>
    <row r="67" spans="1:14" s="18" customFormat="1" ht="15" x14ac:dyDescent="0.25">
      <c r="A67" s="75" t="s">
        <v>6</v>
      </c>
      <c r="B67" s="75"/>
      <c r="C67" s="75"/>
      <c r="D67" s="10">
        <v>10116</v>
      </c>
      <c r="E67" s="33">
        <v>9960871</v>
      </c>
      <c r="F67" s="33">
        <v>7241767.71</v>
      </c>
      <c r="G67" s="26">
        <f t="shared" ref="G67:G89" si="4">SUM(F67/E67)*100</f>
        <v>72.702153355866173</v>
      </c>
      <c r="H67" s="33">
        <v>693975</v>
      </c>
      <c r="I67" s="33">
        <v>208218.96</v>
      </c>
      <c r="J67" s="26">
        <f>SUM(I67/H67)*100</f>
        <v>30.003812817464603</v>
      </c>
      <c r="K67" s="33">
        <f t="shared" ref="K67:L83" si="5">SUM(E67+H67)</f>
        <v>10654846</v>
      </c>
      <c r="L67" s="33">
        <f t="shared" si="5"/>
        <v>7449986.6699999999</v>
      </c>
      <c r="M67" s="26">
        <f t="shared" ref="M67:M89" si="6">SUM(L67/K67)*100</f>
        <v>69.921110732149486</v>
      </c>
    </row>
    <row r="68" spans="1:14" s="18" customFormat="1" ht="15" x14ac:dyDescent="0.25">
      <c r="A68" s="71" t="s">
        <v>7</v>
      </c>
      <c r="B68" s="71"/>
      <c r="C68" s="71"/>
      <c r="D68" s="10">
        <v>70000</v>
      </c>
      <c r="E68" s="33">
        <v>20495275</v>
      </c>
      <c r="F68" s="34">
        <v>12474742.49</v>
      </c>
      <c r="G68" s="26">
        <f t="shared" si="4"/>
        <v>60.86643136039892</v>
      </c>
      <c r="H68" s="33">
        <v>2522661</v>
      </c>
      <c r="I68" s="33">
        <v>562727.88</v>
      </c>
      <c r="J68" s="26">
        <f t="shared" ref="J68:J89" si="7">SUM(I68/H68)*100</f>
        <v>22.306916387100763</v>
      </c>
      <c r="K68" s="33">
        <f t="shared" si="5"/>
        <v>23017936</v>
      </c>
      <c r="L68" s="33">
        <f>SUM(F68+I68)</f>
        <v>13037470.370000001</v>
      </c>
      <c r="M68" s="26">
        <f t="shared" si="6"/>
        <v>56.640484055564322</v>
      </c>
      <c r="N68" s="19"/>
    </row>
    <row r="69" spans="1:14" s="18" customFormat="1" ht="15" x14ac:dyDescent="0.25">
      <c r="A69" s="71" t="s">
        <v>85</v>
      </c>
      <c r="B69" s="71"/>
      <c r="C69" s="71"/>
      <c r="D69" s="10">
        <v>80000</v>
      </c>
      <c r="E69" s="33">
        <v>13058052</v>
      </c>
      <c r="F69" s="34">
        <v>8403754.1500000004</v>
      </c>
      <c r="G69" s="26">
        <f t="shared" si="4"/>
        <v>64.356874593545811</v>
      </c>
      <c r="H69" s="33">
        <v>510660</v>
      </c>
      <c r="I69" s="33">
        <v>630024.44999999995</v>
      </c>
      <c r="J69" s="26">
        <f t="shared" si="7"/>
        <v>123.37454470684995</v>
      </c>
      <c r="K69" s="33">
        <f t="shared" si="5"/>
        <v>13568712</v>
      </c>
      <c r="L69" s="33">
        <f t="shared" si="5"/>
        <v>9033778.5999999996</v>
      </c>
      <c r="M69" s="26">
        <f t="shared" si="6"/>
        <v>66.578011236438655</v>
      </c>
      <c r="N69" s="19"/>
    </row>
    <row r="70" spans="1:14" s="18" customFormat="1" ht="15" x14ac:dyDescent="0.25">
      <c r="A70" s="71" t="s">
        <v>8</v>
      </c>
      <c r="B70" s="71"/>
      <c r="C70" s="71"/>
      <c r="D70" s="10">
        <v>90000</v>
      </c>
      <c r="E70" s="33">
        <v>50107919.030000001</v>
      </c>
      <c r="F70" s="34">
        <v>28113314.170000002</v>
      </c>
      <c r="G70" s="26">
        <f t="shared" si="4"/>
        <v>56.10553124979775</v>
      </c>
      <c r="H70" s="33">
        <v>59370</v>
      </c>
      <c r="I70" s="33">
        <v>40238.44</v>
      </c>
      <c r="J70" s="26">
        <f t="shared" si="7"/>
        <v>67.775711638874853</v>
      </c>
      <c r="K70" s="33">
        <f t="shared" si="5"/>
        <v>50167289.030000001</v>
      </c>
      <c r="L70" s="33">
        <f t="shared" si="5"/>
        <v>28153552.610000003</v>
      </c>
      <c r="M70" s="26">
        <f t="shared" si="6"/>
        <v>56.119342213537195</v>
      </c>
      <c r="N70" s="19"/>
    </row>
    <row r="71" spans="1:14" s="18" customFormat="1" ht="15" x14ac:dyDescent="0.25">
      <c r="A71" s="75" t="s">
        <v>9</v>
      </c>
      <c r="B71" s="75"/>
      <c r="C71" s="75"/>
      <c r="D71" s="11">
        <v>100000</v>
      </c>
      <c r="E71" s="33">
        <v>7051846</v>
      </c>
      <c r="F71" s="34">
        <v>4160010.55</v>
      </c>
      <c r="G71" s="26">
        <f t="shared" si="4"/>
        <v>58.991795198023325</v>
      </c>
      <c r="H71" s="33">
        <v>9628858</v>
      </c>
      <c r="I71" s="33">
        <v>4465131.3899999997</v>
      </c>
      <c r="J71" s="26">
        <f t="shared" si="7"/>
        <v>46.372387982043136</v>
      </c>
      <c r="K71" s="33">
        <f t="shared" si="5"/>
        <v>16680704</v>
      </c>
      <c r="L71" s="33">
        <f t="shared" si="5"/>
        <v>8625141.9399999995</v>
      </c>
      <c r="M71" s="26">
        <f t="shared" si="6"/>
        <v>51.707301682231154</v>
      </c>
      <c r="N71" s="19"/>
    </row>
    <row r="72" spans="1:14" s="18" customFormat="1" ht="15" x14ac:dyDescent="0.25">
      <c r="A72" s="71" t="s">
        <v>10</v>
      </c>
      <c r="B72" s="71"/>
      <c r="C72" s="71"/>
      <c r="D72" s="11">
        <v>110000</v>
      </c>
      <c r="E72" s="33">
        <v>2790510</v>
      </c>
      <c r="F72" s="34">
        <v>1841440.24</v>
      </c>
      <c r="G72" s="26">
        <f t="shared" si="4"/>
        <v>65.989379719119441</v>
      </c>
      <c r="H72" s="33">
        <v>130150</v>
      </c>
      <c r="I72" s="33">
        <v>75339.960000000006</v>
      </c>
      <c r="J72" s="26">
        <f t="shared" si="7"/>
        <v>57.887022666154444</v>
      </c>
      <c r="K72" s="33">
        <f t="shared" si="5"/>
        <v>2920660</v>
      </c>
      <c r="L72" s="33">
        <f t="shared" si="5"/>
        <v>1916780.2</v>
      </c>
      <c r="M72" s="26">
        <f t="shared" si="6"/>
        <v>65.628323735046195</v>
      </c>
      <c r="N72" s="19"/>
    </row>
    <row r="73" spans="1:14" s="18" customFormat="1" ht="15" x14ac:dyDescent="0.25">
      <c r="A73" s="71" t="s">
        <v>11</v>
      </c>
      <c r="B73" s="71"/>
      <c r="C73" s="71"/>
      <c r="D73" s="11">
        <v>130000</v>
      </c>
      <c r="E73" s="33">
        <v>115800</v>
      </c>
      <c r="F73" s="34">
        <v>34042.080000000002</v>
      </c>
      <c r="G73" s="26">
        <f t="shared" si="4"/>
        <v>29.397305699481869</v>
      </c>
      <c r="H73" s="33"/>
      <c r="I73" s="33"/>
      <c r="J73" s="108" t="e">
        <f t="shared" si="7"/>
        <v>#DIV/0!</v>
      </c>
      <c r="K73" s="33">
        <f t="shared" si="5"/>
        <v>115800</v>
      </c>
      <c r="L73" s="33">
        <f t="shared" si="5"/>
        <v>34042.080000000002</v>
      </c>
      <c r="M73" s="26">
        <f t="shared" si="6"/>
        <v>29.397305699481869</v>
      </c>
      <c r="N73" s="19"/>
    </row>
    <row r="74" spans="1:14" s="21" customFormat="1" ht="15" x14ac:dyDescent="0.25">
      <c r="A74" s="70" t="s">
        <v>13</v>
      </c>
      <c r="B74" s="70"/>
      <c r="C74" s="70"/>
      <c r="D74" s="12">
        <v>150000</v>
      </c>
      <c r="E74" s="34">
        <v>87500</v>
      </c>
      <c r="F74" s="34"/>
      <c r="G74" s="27">
        <f t="shared" si="4"/>
        <v>0</v>
      </c>
      <c r="H74" s="34">
        <v>10298078</v>
      </c>
      <c r="I74" s="34">
        <v>2118926.2999999998</v>
      </c>
      <c r="J74" s="26">
        <f t="shared" si="7"/>
        <v>20.575939510265894</v>
      </c>
      <c r="K74" s="34">
        <f t="shared" si="5"/>
        <v>10385578</v>
      </c>
      <c r="L74" s="34">
        <f t="shared" si="5"/>
        <v>2118926.2999999998</v>
      </c>
      <c r="M74" s="26">
        <f t="shared" si="6"/>
        <v>20.40258423748779</v>
      </c>
      <c r="N74" s="20"/>
    </row>
    <row r="75" spans="1:14" s="18" customFormat="1" ht="15" x14ac:dyDescent="0.25">
      <c r="A75" s="71" t="s">
        <v>25</v>
      </c>
      <c r="B75" s="71"/>
      <c r="C75" s="71"/>
      <c r="D75" s="11">
        <v>160101</v>
      </c>
      <c r="E75" s="33">
        <v>89000</v>
      </c>
      <c r="F75" s="33">
        <v>4977.33</v>
      </c>
      <c r="G75" s="26">
        <f t="shared" si="4"/>
        <v>5.5925056179775279</v>
      </c>
      <c r="H75" s="33"/>
      <c r="I75" s="33"/>
      <c r="J75" s="108" t="e">
        <f t="shared" si="7"/>
        <v>#DIV/0!</v>
      </c>
      <c r="K75" s="33">
        <f t="shared" si="5"/>
        <v>89000</v>
      </c>
      <c r="L75" s="33">
        <f t="shared" si="5"/>
        <v>4977.33</v>
      </c>
      <c r="M75" s="26">
        <f t="shared" si="6"/>
        <v>5.5925056179775279</v>
      </c>
      <c r="N75" s="22"/>
    </row>
    <row r="76" spans="1:14" s="18" customFormat="1" ht="29.25" customHeight="1" x14ac:dyDescent="0.25">
      <c r="A76" s="66" t="s">
        <v>83</v>
      </c>
      <c r="B76" s="67"/>
      <c r="C76" s="68"/>
      <c r="D76" s="11">
        <v>170102</v>
      </c>
      <c r="E76" s="33">
        <v>120000</v>
      </c>
      <c r="F76" s="33">
        <v>80000</v>
      </c>
      <c r="G76" s="26">
        <f t="shared" si="4"/>
        <v>66.666666666666657</v>
      </c>
      <c r="H76" s="33"/>
      <c r="I76" s="33"/>
      <c r="J76" s="26"/>
      <c r="K76" s="33">
        <f t="shared" si="5"/>
        <v>120000</v>
      </c>
      <c r="L76" s="33">
        <f t="shared" si="5"/>
        <v>80000</v>
      </c>
      <c r="M76" s="26">
        <f t="shared" si="6"/>
        <v>66.666666666666657</v>
      </c>
      <c r="N76" s="22"/>
    </row>
    <row r="77" spans="1:14" s="18" customFormat="1" ht="33.75" customHeight="1" x14ac:dyDescent="0.25">
      <c r="A77" s="66" t="s">
        <v>79</v>
      </c>
      <c r="B77" s="67"/>
      <c r="C77" s="68"/>
      <c r="D77" s="11">
        <v>170703</v>
      </c>
      <c r="E77" s="33"/>
      <c r="F77" s="33"/>
      <c r="G77" s="108" t="e">
        <f t="shared" si="4"/>
        <v>#DIV/0!</v>
      </c>
      <c r="H77" s="33">
        <v>47590</v>
      </c>
      <c r="I77" s="33">
        <v>47590</v>
      </c>
      <c r="J77" s="26">
        <f>SUM(I77/H77)*100</f>
        <v>100</v>
      </c>
      <c r="K77" s="33">
        <f>SUM(E77+H77)</f>
        <v>47590</v>
      </c>
      <c r="L77" s="33">
        <f>SUM(F77+I77)</f>
        <v>47590</v>
      </c>
      <c r="M77" s="26">
        <f>SUM(L77/K77)*100</f>
        <v>100</v>
      </c>
      <c r="N77" s="22"/>
    </row>
    <row r="78" spans="1:14" s="18" customFormat="1" ht="15" hidden="1" x14ac:dyDescent="0.25">
      <c r="A78" s="72" t="s">
        <v>80</v>
      </c>
      <c r="B78" s="73"/>
      <c r="C78" s="74"/>
      <c r="D78" s="11">
        <v>180109</v>
      </c>
      <c r="E78" s="33"/>
      <c r="F78" s="33"/>
      <c r="G78" s="26" t="e">
        <f t="shared" si="4"/>
        <v>#DIV/0!</v>
      </c>
      <c r="H78" s="33"/>
      <c r="I78" s="33"/>
      <c r="J78" s="26" t="e">
        <f>SUM(I78/H78)*100</f>
        <v>#DIV/0!</v>
      </c>
      <c r="K78" s="33">
        <f>SUM(E78+H78)</f>
        <v>0</v>
      </c>
      <c r="L78" s="33">
        <f>SUM(F78+I78)</f>
        <v>0</v>
      </c>
      <c r="M78" s="26" t="e">
        <f>SUM(L78/K78)*100</f>
        <v>#DIV/0!</v>
      </c>
      <c r="N78" s="22"/>
    </row>
    <row r="79" spans="1:14" s="18" customFormat="1" ht="15" x14ac:dyDescent="0.25">
      <c r="A79" s="66" t="s">
        <v>54</v>
      </c>
      <c r="B79" s="67"/>
      <c r="C79" s="68"/>
      <c r="D79" s="13">
        <v>200700</v>
      </c>
      <c r="E79" s="33">
        <v>192328</v>
      </c>
      <c r="F79" s="33">
        <v>32395</v>
      </c>
      <c r="G79" s="26">
        <f t="shared" si="4"/>
        <v>16.843621313589285</v>
      </c>
      <c r="H79" s="33">
        <v>50000</v>
      </c>
      <c r="I79" s="33">
        <v>19000</v>
      </c>
      <c r="J79" s="26">
        <f t="shared" si="7"/>
        <v>38</v>
      </c>
      <c r="K79" s="33">
        <f t="shared" si="5"/>
        <v>242328</v>
      </c>
      <c r="L79" s="33">
        <f t="shared" si="5"/>
        <v>51395</v>
      </c>
      <c r="M79" s="26">
        <f t="shared" si="6"/>
        <v>21.208857416394309</v>
      </c>
    </row>
    <row r="80" spans="1:14" s="18" customFormat="1" ht="15" x14ac:dyDescent="0.25">
      <c r="A80" s="66" t="s">
        <v>74</v>
      </c>
      <c r="B80" s="67"/>
      <c r="C80" s="68"/>
      <c r="D80" s="13">
        <v>240000</v>
      </c>
      <c r="E80" s="33"/>
      <c r="F80" s="33"/>
      <c r="G80" s="108" t="e">
        <f t="shared" si="4"/>
        <v>#DIV/0!</v>
      </c>
      <c r="H80" s="33">
        <v>90000</v>
      </c>
      <c r="I80" s="33"/>
      <c r="J80" s="26">
        <f t="shared" si="7"/>
        <v>0</v>
      </c>
      <c r="K80" s="33">
        <f t="shared" ref="K80:L82" si="8">SUM(E80+H80)</f>
        <v>90000</v>
      </c>
      <c r="L80" s="33">
        <f t="shared" si="8"/>
        <v>0</v>
      </c>
      <c r="M80" s="26">
        <f>SUM(L80/K80)*100</f>
        <v>0</v>
      </c>
    </row>
    <row r="81" spans="1:13" s="18" customFormat="1" ht="15" hidden="1" x14ac:dyDescent="0.25">
      <c r="A81" s="63" t="s">
        <v>58</v>
      </c>
      <c r="B81" s="64"/>
      <c r="C81" s="65"/>
      <c r="D81" s="17">
        <v>250203</v>
      </c>
      <c r="E81" s="33"/>
      <c r="F81" s="33"/>
      <c r="G81" s="26" t="e">
        <f t="shared" si="4"/>
        <v>#DIV/0!</v>
      </c>
      <c r="H81" s="33"/>
      <c r="I81" s="33"/>
      <c r="J81" s="26" t="e">
        <f>SUM(I81/H81)*100</f>
        <v>#DIV/0!</v>
      </c>
      <c r="K81" s="33">
        <f t="shared" si="8"/>
        <v>0</v>
      </c>
      <c r="L81" s="33">
        <f t="shared" si="8"/>
        <v>0</v>
      </c>
      <c r="M81" s="26" t="e">
        <f>SUM(L81/K81)*100</f>
        <v>#DIV/0!</v>
      </c>
    </row>
    <row r="82" spans="1:13" s="18" customFormat="1" ht="15" x14ac:dyDescent="0.25">
      <c r="A82" s="63" t="s">
        <v>82</v>
      </c>
      <c r="B82" s="64"/>
      <c r="C82" s="65"/>
      <c r="D82" s="17">
        <v>250404</v>
      </c>
      <c r="E82" s="33">
        <v>8605</v>
      </c>
      <c r="F82" s="33">
        <v>8604.67</v>
      </c>
      <c r="G82" s="26">
        <f t="shared" si="4"/>
        <v>99.996165020337017</v>
      </c>
      <c r="H82" s="33"/>
      <c r="I82" s="33"/>
      <c r="J82" s="108" t="e">
        <f>SUM(I82/H82)*100</f>
        <v>#DIV/0!</v>
      </c>
      <c r="K82" s="33">
        <f t="shared" si="8"/>
        <v>8605</v>
      </c>
      <c r="L82" s="33">
        <f t="shared" si="8"/>
        <v>8604.67</v>
      </c>
      <c r="M82" s="26">
        <f>SUM(L82/K82)*100</f>
        <v>99.996165020337017</v>
      </c>
    </row>
    <row r="83" spans="1:13" s="18" customFormat="1" ht="15" hidden="1" x14ac:dyDescent="0.25">
      <c r="A83" s="66" t="s">
        <v>55</v>
      </c>
      <c r="B83" s="67"/>
      <c r="C83" s="68"/>
      <c r="D83" s="13">
        <v>250403</v>
      </c>
      <c r="E83" s="33"/>
      <c r="F83" s="33"/>
      <c r="G83" s="26" t="e">
        <f t="shared" si="4"/>
        <v>#DIV/0!</v>
      </c>
      <c r="H83" s="33"/>
      <c r="I83" s="33"/>
      <c r="J83" s="26" t="e">
        <f t="shared" si="7"/>
        <v>#DIV/0!</v>
      </c>
      <c r="K83" s="33">
        <f t="shared" si="5"/>
        <v>0</v>
      </c>
      <c r="L83" s="33">
        <f t="shared" si="5"/>
        <v>0</v>
      </c>
      <c r="M83" s="26" t="e">
        <f t="shared" si="6"/>
        <v>#DIV/0!</v>
      </c>
    </row>
    <row r="84" spans="1:13" s="18" customFormat="1" ht="15" customHeight="1" x14ac:dyDescent="0.2">
      <c r="A84" s="69" t="s">
        <v>36</v>
      </c>
      <c r="B84" s="69"/>
      <c r="C84" s="69"/>
      <c r="D84" s="14">
        <v>900201</v>
      </c>
      <c r="E84" s="35">
        <f>SUM(E67:E83)</f>
        <v>104077706.03</v>
      </c>
      <c r="F84" s="35">
        <f>SUM(F67:F83)</f>
        <v>62395048.390000001</v>
      </c>
      <c r="G84" s="28">
        <f t="shared" si="4"/>
        <v>59.950445460447476</v>
      </c>
      <c r="H84" s="35">
        <f>SUM(H67:H83)</f>
        <v>24031342</v>
      </c>
      <c r="I84" s="35">
        <f>SUM(I67:I83)</f>
        <v>8167197.379999999</v>
      </c>
      <c r="J84" s="28">
        <f t="shared" si="7"/>
        <v>33.985606713099912</v>
      </c>
      <c r="K84" s="35">
        <f>SUM(K67:K83)</f>
        <v>128109048.03</v>
      </c>
      <c r="L84" s="35">
        <f>SUM(L67:L83)</f>
        <v>70562245.769999996</v>
      </c>
      <c r="M84" s="28">
        <f t="shared" si="6"/>
        <v>55.079829922298728</v>
      </c>
    </row>
    <row r="85" spans="1:13" s="18" customFormat="1" ht="14.25" x14ac:dyDescent="0.2">
      <c r="A85" s="69" t="s">
        <v>12</v>
      </c>
      <c r="B85" s="69"/>
      <c r="C85" s="69"/>
      <c r="D85" s="14">
        <v>250300</v>
      </c>
      <c r="E85" s="35">
        <f>SUM(E86:E88)</f>
        <v>8989200</v>
      </c>
      <c r="F85" s="35">
        <f>SUM(F86:F88)</f>
        <v>6676600</v>
      </c>
      <c r="G85" s="28">
        <f t="shared" si="4"/>
        <v>74.27357273172251</v>
      </c>
      <c r="H85" s="37">
        <f>SUM(H86:H88)</f>
        <v>2989121</v>
      </c>
      <c r="I85" s="37">
        <f>SUM(I86:I88)</f>
        <v>0</v>
      </c>
      <c r="J85" s="28">
        <f t="shared" si="7"/>
        <v>0</v>
      </c>
      <c r="K85" s="35">
        <f>SUM(K86:K88)</f>
        <v>11978321</v>
      </c>
      <c r="L85" s="35">
        <f>SUM(L86:L88)</f>
        <v>6676600</v>
      </c>
      <c r="M85" s="28">
        <f t="shared" si="6"/>
        <v>55.73903053691749</v>
      </c>
    </row>
    <row r="86" spans="1:13" s="18" customFormat="1" ht="15" x14ac:dyDescent="0.25">
      <c r="A86" s="63" t="s">
        <v>56</v>
      </c>
      <c r="B86" s="64"/>
      <c r="C86" s="65"/>
      <c r="D86" s="15">
        <v>250301</v>
      </c>
      <c r="E86" s="36">
        <v>8294200</v>
      </c>
      <c r="F86" s="36">
        <v>6220800</v>
      </c>
      <c r="G86" s="29">
        <f t="shared" si="4"/>
        <v>75.001808492681633</v>
      </c>
      <c r="H86" s="38"/>
      <c r="I86" s="38"/>
      <c r="J86" s="109" t="e">
        <f t="shared" si="7"/>
        <v>#DIV/0!</v>
      </c>
      <c r="K86" s="33">
        <f t="shared" ref="K86:L88" si="9">SUM(E86+H86)</f>
        <v>8294200</v>
      </c>
      <c r="L86" s="33">
        <f t="shared" si="9"/>
        <v>6220800</v>
      </c>
      <c r="M86" s="29">
        <f t="shared" si="6"/>
        <v>75.001808492681633</v>
      </c>
    </row>
    <row r="87" spans="1:13" s="18" customFormat="1" ht="15" x14ac:dyDescent="0.25">
      <c r="A87" s="63" t="s">
        <v>52</v>
      </c>
      <c r="B87" s="64"/>
      <c r="C87" s="65"/>
      <c r="D87" s="15">
        <v>250339</v>
      </c>
      <c r="E87" s="36">
        <v>355000</v>
      </c>
      <c r="F87" s="36">
        <v>265800</v>
      </c>
      <c r="G87" s="29">
        <f t="shared" si="4"/>
        <v>74.873239436619727</v>
      </c>
      <c r="H87" s="38"/>
      <c r="I87" s="38"/>
      <c r="J87" s="109" t="e">
        <f t="shared" si="7"/>
        <v>#DIV/0!</v>
      </c>
      <c r="K87" s="33">
        <f t="shared" si="9"/>
        <v>355000</v>
      </c>
      <c r="L87" s="33">
        <f t="shared" si="9"/>
        <v>265800</v>
      </c>
      <c r="M87" s="29">
        <f t="shared" si="6"/>
        <v>74.873239436619727</v>
      </c>
    </row>
    <row r="88" spans="1:13" s="18" customFormat="1" ht="15" x14ac:dyDescent="0.25">
      <c r="A88" s="61" t="s">
        <v>33</v>
      </c>
      <c r="B88" s="61"/>
      <c r="C88" s="61"/>
      <c r="D88" s="11">
        <v>250380</v>
      </c>
      <c r="E88" s="33">
        <v>340000</v>
      </c>
      <c r="F88" s="34">
        <v>190000</v>
      </c>
      <c r="G88" s="26">
        <f t="shared" si="4"/>
        <v>55.882352941176471</v>
      </c>
      <c r="H88" s="39">
        <v>2989121</v>
      </c>
      <c r="I88" s="33"/>
      <c r="J88" s="29">
        <f t="shared" si="7"/>
        <v>0</v>
      </c>
      <c r="K88" s="33">
        <f t="shared" si="9"/>
        <v>3329121</v>
      </c>
      <c r="L88" s="33">
        <f t="shared" si="9"/>
        <v>190000</v>
      </c>
      <c r="M88" s="26">
        <f t="shared" si="6"/>
        <v>5.7072122040622739</v>
      </c>
    </row>
    <row r="89" spans="1:13" s="18" customFormat="1" ht="15.75" x14ac:dyDescent="0.25">
      <c r="A89" s="62" t="s">
        <v>76</v>
      </c>
      <c r="B89" s="62"/>
      <c r="C89" s="62"/>
      <c r="D89" s="16">
        <v>900203</v>
      </c>
      <c r="E89" s="35">
        <f>SUM(E84:E85)</f>
        <v>113066906.03</v>
      </c>
      <c r="F89" s="35">
        <f>SUM(F84:F85)</f>
        <v>69071648.390000001</v>
      </c>
      <c r="G89" s="28">
        <f t="shared" si="4"/>
        <v>61.089182339236601</v>
      </c>
      <c r="H89" s="35">
        <f>SUM(H84:H85)</f>
        <v>27020463</v>
      </c>
      <c r="I89" s="35">
        <f>SUM(I84:I85)</f>
        <v>8167197.379999999</v>
      </c>
      <c r="J89" s="28">
        <f t="shared" si="7"/>
        <v>30.225971257413313</v>
      </c>
      <c r="K89" s="35">
        <f>SUM(K84:K85)</f>
        <v>140087369.03</v>
      </c>
      <c r="L89" s="40">
        <f>SUM(L84:L85)</f>
        <v>77238845.769999996</v>
      </c>
      <c r="M89" s="28">
        <f t="shared" si="6"/>
        <v>55.136195579102598</v>
      </c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48"/>
      <c r="K90" s="1"/>
      <c r="L90" s="1"/>
      <c r="M90" s="1"/>
    </row>
    <row r="91" spans="1:13" x14ac:dyDescent="0.2">
      <c r="K91" s="1"/>
      <c r="L91" s="1"/>
      <c r="M91" s="1"/>
    </row>
    <row r="92" spans="1:13" x14ac:dyDescent="0.2">
      <c r="K92" s="1"/>
      <c r="L92" s="1"/>
      <c r="M92" s="1"/>
    </row>
    <row r="93" spans="1:13" x14ac:dyDescent="0.2">
      <c r="K93" s="1"/>
      <c r="L93" s="1"/>
      <c r="M93" s="1"/>
    </row>
    <row r="94" spans="1:13" x14ac:dyDescent="0.2">
      <c r="K94" s="1"/>
      <c r="L94" s="1"/>
      <c r="M94" s="1"/>
    </row>
    <row r="95" spans="1:13" x14ac:dyDescent="0.2">
      <c r="K95" s="1"/>
      <c r="L95" s="1"/>
      <c r="M95" s="1"/>
    </row>
    <row r="96" spans="1:13" x14ac:dyDescent="0.2">
      <c r="K96" s="1"/>
      <c r="L96" s="1"/>
      <c r="M96" s="1"/>
    </row>
    <row r="97" spans="11:13" x14ac:dyDescent="0.2">
      <c r="K97" s="1"/>
      <c r="L97" s="1"/>
      <c r="M97" s="1"/>
    </row>
    <row r="98" spans="11:13" x14ac:dyDescent="0.2">
      <c r="K98" s="1"/>
      <c r="L98" s="1"/>
      <c r="M98" s="1"/>
    </row>
    <row r="99" spans="11:13" x14ac:dyDescent="0.2">
      <c r="K99" s="1"/>
      <c r="L99" s="1"/>
      <c r="M99" s="1"/>
    </row>
    <row r="100" spans="11:13" x14ac:dyDescent="0.2">
      <c r="K100" s="1"/>
      <c r="L100" s="1"/>
      <c r="M100" s="1"/>
    </row>
    <row r="101" spans="11:13" x14ac:dyDescent="0.2">
      <c r="K101" s="1"/>
      <c r="L101" s="1"/>
      <c r="M101" s="1"/>
    </row>
    <row r="102" spans="11:13" x14ac:dyDescent="0.2">
      <c r="K102" s="1"/>
      <c r="L102" s="1"/>
      <c r="M102" s="1"/>
    </row>
    <row r="103" spans="11:13" x14ac:dyDescent="0.2">
      <c r="K103" s="1"/>
      <c r="L103" s="1"/>
      <c r="M103" s="1"/>
    </row>
    <row r="104" spans="11:13" x14ac:dyDescent="0.2">
      <c r="K104" s="1"/>
      <c r="L104" s="1"/>
      <c r="M104" s="1"/>
    </row>
  </sheetData>
  <sheetProtection sheet="1"/>
  <mergeCells count="91">
    <mergeCell ref="A6:C6"/>
    <mergeCell ref="A1:M1"/>
    <mergeCell ref="A2:M2"/>
    <mergeCell ref="K3:M3"/>
    <mergeCell ref="A4:C5"/>
    <mergeCell ref="D4:D5"/>
    <mergeCell ref="E4:G4"/>
    <mergeCell ref="H4:J4"/>
    <mergeCell ref="K4:M4"/>
    <mergeCell ref="A19:C19"/>
    <mergeCell ref="A8:M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55:C55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67:C67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M66"/>
    <mergeCell ref="A80:C80"/>
    <mergeCell ref="A76:C76"/>
    <mergeCell ref="A68:C68"/>
    <mergeCell ref="A69:C69"/>
    <mergeCell ref="A70:C70"/>
    <mergeCell ref="A71:C71"/>
    <mergeCell ref="A72:C72"/>
    <mergeCell ref="A73:C73"/>
    <mergeCell ref="A74:C74"/>
    <mergeCell ref="A75:C75"/>
    <mergeCell ref="A77:C77"/>
    <mergeCell ref="A78:C78"/>
    <mergeCell ref="A79:C79"/>
    <mergeCell ref="A88:C88"/>
    <mergeCell ref="A89:C89"/>
    <mergeCell ref="A82:C82"/>
    <mergeCell ref="A81:C81"/>
    <mergeCell ref="A83:C83"/>
    <mergeCell ref="A84:C84"/>
    <mergeCell ref="A85:C85"/>
    <mergeCell ref="A86:C86"/>
    <mergeCell ref="A87:C87"/>
  </mergeCells>
  <pageMargins left="0.39370078740157483" right="0.19685039370078741" top="0.39370078740157483" bottom="0.35433070866141736" header="0.43307086614173229" footer="0.19685039370078741"/>
  <pageSetup scale="59" fitToHeight="2" orientation="landscape" r:id="rId1"/>
  <headerFooter alignWithMargins="0">
    <oddFooter>Страница  &amp;P из &amp;N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міс 2016</vt:lpstr>
      <vt:lpstr>'9 міс 2016'!Заголовки_для_печати</vt:lpstr>
    </vt:vector>
  </TitlesOfParts>
  <Company>Финотдел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fin</cp:lastModifiedBy>
  <cp:lastPrinted>2017-04-20T13:52:52Z</cp:lastPrinted>
  <dcterms:created xsi:type="dcterms:W3CDTF">2001-10-16T07:02:12Z</dcterms:created>
  <dcterms:modified xsi:type="dcterms:W3CDTF">2017-04-20T13:53:16Z</dcterms:modified>
</cp:coreProperties>
</file>