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wuntex\Desktop\Звіти по споживанню енергоресурсів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S31" i="1"/>
  <c r="L24" i="1"/>
  <c r="F26" i="1" l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M29" i="1" l="1"/>
  <c r="L29" i="1"/>
  <c r="K29" i="1"/>
  <c r="F29" i="1"/>
  <c r="G29" i="1"/>
  <c r="H29" i="1"/>
  <c r="P28" i="1" l="1"/>
  <c r="P26" i="1" l="1"/>
  <c r="P24" i="1"/>
  <c r="P23" i="1"/>
  <c r="P22" i="1"/>
  <c r="P18" i="1"/>
  <c r="P17" i="1"/>
  <c r="P16" i="1"/>
  <c r="P15" i="1"/>
  <c r="P14" i="1"/>
  <c r="P13" i="1"/>
  <c r="P12" i="1"/>
  <c r="P8" i="1"/>
  <c r="K28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9" i="1"/>
  <c r="F28" i="1"/>
  <c r="K8" i="1" l="1"/>
  <c r="P7" i="1"/>
  <c r="K7" i="1"/>
  <c r="Q28" i="1" l="1"/>
  <c r="Q24" i="1"/>
  <c r="Q23" i="1"/>
  <c r="Q22" i="1"/>
  <c r="Q18" i="1"/>
  <c r="Q17" i="1"/>
  <c r="Q16" i="1"/>
  <c r="Q15" i="1"/>
  <c r="Q14" i="1"/>
  <c r="Q13" i="1"/>
  <c r="Q12" i="1"/>
  <c r="Q8" i="1"/>
  <c r="Q26" i="1"/>
  <c r="M26" i="1"/>
  <c r="L26" i="1"/>
  <c r="H26" i="1"/>
  <c r="G26" i="1"/>
  <c r="M28" i="1" l="1"/>
  <c r="L28" i="1"/>
  <c r="H28" i="1"/>
  <c r="G28" i="1"/>
  <c r="Q7" i="1"/>
  <c r="O31" i="1" l="1"/>
  <c r="J31" i="1"/>
  <c r="E31" i="1"/>
  <c r="M25" i="1" l="1"/>
  <c r="L25" i="1"/>
  <c r="H25" i="1"/>
  <c r="G25" i="1"/>
  <c r="D23" i="1" l="1"/>
  <c r="M22" i="1" l="1"/>
  <c r="L22" i="1"/>
  <c r="H22" i="1"/>
  <c r="G22" i="1"/>
  <c r="M24" i="1" l="1"/>
  <c r="H24" i="1"/>
  <c r="G24" i="1"/>
  <c r="L23" i="1"/>
  <c r="G23" i="1"/>
  <c r="H12" i="1"/>
  <c r="G12" i="1"/>
  <c r="M23" i="1" l="1"/>
  <c r="H23" i="1"/>
  <c r="L20" i="1"/>
  <c r="M20" i="1"/>
  <c r="L19" i="1"/>
  <c r="M19" i="1"/>
  <c r="L18" i="1"/>
  <c r="M18" i="1"/>
  <c r="L17" i="1"/>
  <c r="M17" i="1"/>
  <c r="L16" i="1"/>
  <c r="M16" i="1"/>
  <c r="L15" i="1"/>
  <c r="M15" i="1"/>
  <c r="L14" i="1"/>
  <c r="M14" i="1"/>
  <c r="L13" i="1"/>
  <c r="M13" i="1"/>
  <c r="M12" i="1"/>
  <c r="L12" i="1"/>
  <c r="M11" i="1" l="1"/>
  <c r="L11" i="1"/>
  <c r="H11" i="1"/>
  <c r="G11" i="1"/>
  <c r="H9" i="1"/>
  <c r="M9" i="1"/>
  <c r="L9" i="1"/>
  <c r="M8" i="1"/>
  <c r="L8" i="1"/>
  <c r="L7" i="1"/>
  <c r="M7" i="1"/>
  <c r="G20" i="1" l="1"/>
  <c r="H20" i="1"/>
  <c r="G19" i="1"/>
  <c r="H19" i="1"/>
  <c r="G18" i="1"/>
  <c r="H18" i="1"/>
  <c r="G17" i="1"/>
  <c r="H17" i="1"/>
  <c r="H16" i="1"/>
  <c r="G16" i="1"/>
  <c r="H15" i="1"/>
  <c r="G15" i="1"/>
  <c r="H14" i="1"/>
  <c r="G14" i="1"/>
  <c r="H13" i="1"/>
  <c r="G13" i="1"/>
  <c r="H10" i="1"/>
  <c r="G10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<sst xmlns="http://schemas.openxmlformats.org/spreadsheetml/2006/main" count="129" uniqueCount="125">
  <si>
    <t>№ пп</t>
  </si>
  <si>
    <t>загальна площа, м кв</t>
  </si>
  <si>
    <t>кол-во людей</t>
  </si>
  <si>
    <t>1.</t>
  </si>
  <si>
    <t xml:space="preserve">Виконком </t>
  </si>
  <si>
    <t>2.</t>
  </si>
  <si>
    <t>УСЗН</t>
  </si>
  <si>
    <t>3.</t>
  </si>
  <si>
    <t>4.</t>
  </si>
  <si>
    <t>Міське фінансове управління</t>
  </si>
  <si>
    <t>5.</t>
  </si>
  <si>
    <t>Територіальний центр соціального обслуговування</t>
  </si>
  <si>
    <t>6.</t>
  </si>
  <si>
    <t>Відділ освіти Будинок дитячої творчості</t>
  </si>
  <si>
    <t>7.</t>
  </si>
  <si>
    <t>ЗОШ № 8</t>
  </si>
  <si>
    <t>8.</t>
  </si>
  <si>
    <t>ЗОШ № 9</t>
  </si>
  <si>
    <t>9.</t>
  </si>
  <si>
    <t>ЗОШ № 10</t>
  </si>
  <si>
    <t>10.</t>
  </si>
  <si>
    <t>ДНЗ Білочка</t>
  </si>
  <si>
    <t>11.</t>
  </si>
  <si>
    <t>ДНЗ Берізка</t>
  </si>
  <si>
    <t>12.</t>
  </si>
  <si>
    <t>ДНЗ Райдуга</t>
  </si>
  <si>
    <t>13.</t>
  </si>
  <si>
    <t>Міська бібліотека для дорослих</t>
  </si>
  <si>
    <t>14.</t>
  </si>
  <si>
    <t>Музична школа</t>
  </si>
  <si>
    <t>15.</t>
  </si>
  <si>
    <t>Соцстрах</t>
  </si>
  <si>
    <t>16.</t>
  </si>
  <si>
    <t>КЛПУ Новогродівська міська лікарня (стаціонар)</t>
  </si>
  <si>
    <t>17.</t>
  </si>
  <si>
    <t>спожита вода, м куб</t>
  </si>
  <si>
    <t>отказываются сотрудничать!</t>
  </si>
  <si>
    <t>18.</t>
  </si>
  <si>
    <t>Школа № 7</t>
  </si>
  <si>
    <t>Найменування об′єкту</t>
  </si>
  <si>
    <t>Центр соціальних служб для сім′ї, дітей та молоді</t>
  </si>
  <si>
    <t>Гкал на м кв</t>
  </si>
  <si>
    <t>електроопалення</t>
  </si>
  <si>
    <t>Всього:</t>
  </si>
  <si>
    <t>згідно автоматизованої інформаційної системи "Енергосервіс: облік, контроль, економія"</t>
  </si>
  <si>
    <t>спожита ел.ен. за  місяць, кВт</t>
  </si>
  <si>
    <t>споживання ел. ен. на 1 м кв</t>
  </si>
  <si>
    <t>19.</t>
  </si>
  <si>
    <t>Архів</t>
  </si>
  <si>
    <t>Показник з енерго-збереження у порівнянні з базовим рівнем, грн.</t>
  </si>
  <si>
    <t>спожи-вання води на 1 м кв</t>
  </si>
  <si>
    <t>спожи-вання ел ен  на 1 людину</t>
  </si>
  <si>
    <t>Показник з енерго-збереження у порівнянні з ліиітами ФУ, грн.</t>
  </si>
  <si>
    <t>ліміт доведений ФУ кВт/грн.</t>
  </si>
  <si>
    <t>спожита  теплова енергія, Гкал/грн.</t>
  </si>
  <si>
    <t>20.</t>
  </si>
  <si>
    <t>21.</t>
  </si>
  <si>
    <t>22.</t>
  </si>
  <si>
    <t>Вуличне освітлення</t>
  </si>
  <si>
    <t>Радість</t>
  </si>
  <si>
    <t>спожита ел.ен. за  місяць, грн.</t>
  </si>
  <si>
    <t>спожита вода, грн.</t>
  </si>
  <si>
    <t>спожи-вання води на 1 люд.</t>
  </si>
  <si>
    <t>спожита  теплова енергія, грн.</t>
  </si>
  <si>
    <t xml:space="preserve">ку Центр первиної медико-санітарної допомоги </t>
  </si>
  <si>
    <t>ліміт доведений ФУ м куб/грн.</t>
  </si>
  <si>
    <t>13 м/       318 грн.</t>
  </si>
  <si>
    <t>ліміт доведений ФУ Гкал/грн.</t>
  </si>
  <si>
    <t>14,28 Гкал/    17104 грн.</t>
  </si>
  <si>
    <t>3 м куб/    73 грн.</t>
  </si>
  <si>
    <t>23 Гкал/    27550 грн.</t>
  </si>
  <si>
    <t>24 м/       596,4 грн.</t>
  </si>
  <si>
    <t>13,68 Гкал/    27152 грн.</t>
  </si>
  <si>
    <t>82 Гкал/    137730 грн.</t>
  </si>
  <si>
    <t>58,40 Гкал/    77866 грн.</t>
  </si>
  <si>
    <t>2 т/         5000 грн.</t>
  </si>
  <si>
    <t>11,72 Гкал/   15625 грн.</t>
  </si>
  <si>
    <t>27,19 Гкал/   36250 грн.</t>
  </si>
  <si>
    <t>40 м куб/   975 грн.</t>
  </si>
  <si>
    <t>33,91 Гкал/   45218 грн.</t>
  </si>
  <si>
    <t>2,9 м куб/  73 грн.</t>
  </si>
  <si>
    <t>77,18 Гкал/   102915 грн.</t>
  </si>
  <si>
    <t>138,3 Гкал/   184302 грн.</t>
  </si>
  <si>
    <t>54,7 Гкал/   72915 грн.</t>
  </si>
  <si>
    <t>23.</t>
  </si>
  <si>
    <t>КП "Міський гуртожиток"</t>
  </si>
  <si>
    <t>КП "Комунальник"</t>
  </si>
  <si>
    <t>тариф  24,42 грн/м куб</t>
  </si>
  <si>
    <t>211 кВт/    550 грн.</t>
  </si>
  <si>
    <t>199 кВт/ 520 грн.</t>
  </si>
  <si>
    <t>50 кВт/    131 грн.</t>
  </si>
  <si>
    <t>1 м куб/    25 грн.</t>
  </si>
  <si>
    <t>264 кВт/ 740 грн.</t>
  </si>
  <si>
    <t>20 м куб/   488 грн.</t>
  </si>
  <si>
    <t>1500 кВт/ 3915 грн.</t>
  </si>
  <si>
    <t>тариф 2,3458 грн. /кВт + ПДВ= 2,815 грн/кВт</t>
  </si>
  <si>
    <t>21 м куб/    524 грн.</t>
  </si>
  <si>
    <t>1100 кВт/ 2871 грн.</t>
  </si>
  <si>
    <t>Станом на 01.10.2018 року проведено аналіз витрат енергоресурсів по 23 об′єктах м. Новогродівка.</t>
  </si>
  <si>
    <r>
      <t>Аналіз  споживання енергоресурсів за  вересень  2018 року, об</t>
    </r>
    <r>
      <rPr>
        <b/>
        <sz val="14"/>
        <color theme="1"/>
        <rFont val="Calibri"/>
        <family val="2"/>
        <charset val="204"/>
      </rPr>
      <t>´</t>
    </r>
    <r>
      <rPr>
        <b/>
        <sz val="14"/>
        <color theme="1"/>
        <rFont val="Times New Roman"/>
        <family val="1"/>
        <charset val="204"/>
      </rPr>
      <t xml:space="preserve">єктами міста Новогродівка </t>
    </r>
  </si>
  <si>
    <t>2410 кВт/     6279 грн.</t>
  </si>
  <si>
    <t>4500 кВт/ 11745 грн.</t>
  </si>
  <si>
    <t>100 м/    2438 грн.</t>
  </si>
  <si>
    <t>600 кВт/ 1566 грн.</t>
  </si>
  <si>
    <t>2900 кВт/ 7569 грн.</t>
  </si>
  <si>
    <t>70 м куб/   1707 грн.</t>
  </si>
  <si>
    <t>2500 кВт/ 6525 грн.</t>
  </si>
  <si>
    <t>30 м куб/    732 грн.</t>
  </si>
  <si>
    <t>2500 кВт/ 6929 грн.</t>
  </si>
  <si>
    <t>45 м куб/  1097 грн.</t>
  </si>
  <si>
    <t>2500 кВт/ 6924 грн.</t>
  </si>
  <si>
    <t>70 м куб/    1728 грн.</t>
  </si>
  <si>
    <t>200 кВт/     522 грн.</t>
  </si>
  <si>
    <t>10 м куб/    243 грн.</t>
  </si>
  <si>
    <t>1918 кВт/ 5006 грн.</t>
  </si>
  <si>
    <t>314 кВт/ 820 грн.</t>
  </si>
  <si>
    <t>10 м /  243,8грн</t>
  </si>
  <si>
    <t>82 м куб/    2000 грн.</t>
  </si>
  <si>
    <t xml:space="preserve">13000кВт/ 29970 </t>
  </si>
  <si>
    <t>50 м куб/    1219 грн.</t>
  </si>
  <si>
    <t>2 м куб /       51 грн.</t>
  </si>
  <si>
    <t>1870 кВт/    4881 грн.</t>
  </si>
  <si>
    <t>22130кВт*57759грн</t>
  </si>
  <si>
    <r>
      <t>По двом дитячим садочкам "Білочка" та "Радість" збільшена витрата води. Завгоспам запропоновано виявити причину та надати роз</t>
    </r>
    <r>
      <rPr>
        <sz val="12"/>
        <color theme="1"/>
        <rFont val="Calibri"/>
        <family val="2"/>
        <charset val="204"/>
      </rPr>
      <t>´</t>
    </r>
    <r>
      <rPr>
        <sz val="10.3"/>
        <color theme="1"/>
        <rFont val="Times New Roman"/>
        <family val="1"/>
        <charset val="204"/>
      </rPr>
      <t>яснення.</t>
    </r>
  </si>
  <si>
    <t>Інших відхилень не виявлено.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</si>
</sst>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0.3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1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/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2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 wrapText="1"/>
    </xf>
    <xf numFmtId="2" fontId="6" fillId="10" borderId="7" xfId="0" applyNumberFormat="1" applyFont="1" applyFill="1" applyBorder="1" applyAlignment="1">
      <alignment horizontal="center" vertical="center" wrapText="1"/>
    </xf>
    <xf numFmtId="2" fontId="6" fillId="11" borderId="2" xfId="1" applyNumberFormat="1" applyFont="1" applyFill="1" applyAlignment="1">
      <alignment horizontal="center" vertical="center"/>
    </xf>
    <xf numFmtId="0" fontId="6" fillId="11" borderId="1" xfId="0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center" vertical="center"/>
    </xf>
    <xf numFmtId="2" fontId="6" fillId="10" borderId="7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2" fontId="6" fillId="9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1" fontId="17" fillId="11" borderId="1" xfId="0" applyNumberFormat="1" applyFont="1" applyFill="1" applyBorder="1" applyAlignment="1">
      <alignment horizontal="center" vertical="center" wrapText="1"/>
    </xf>
    <xf numFmtId="2" fontId="17" fillId="10" borderId="7" xfId="0" applyNumberFormat="1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center" wrapText="1"/>
    </xf>
    <xf numFmtId="2" fontId="17" fillId="10" borderId="1" xfId="0" applyNumberFormat="1" applyFont="1" applyFill="1" applyBorder="1" applyAlignment="1">
      <alignment horizontal="center" wrapText="1"/>
    </xf>
    <xf numFmtId="2" fontId="17" fillId="10" borderId="1" xfId="0" applyNumberFormat="1" applyFont="1" applyFill="1" applyBorder="1" applyAlignment="1">
      <alignment horizontal="center" vertical="center" wrapText="1"/>
    </xf>
    <xf numFmtId="1" fontId="17" fillId="11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showRuler="0" view="pageLayout" zoomScale="86" zoomScaleNormal="100" zoomScalePageLayoutView="86" workbookViewId="0">
      <selection activeCell="E42" sqref="E42"/>
    </sheetView>
  </sheetViews>
  <sheetFormatPr defaultRowHeight="14.4" x14ac:dyDescent="0.3"/>
  <cols>
    <col min="1" max="1" width="5.6640625" customWidth="1"/>
    <col min="2" max="2" width="27" customWidth="1"/>
    <col min="3" max="3" width="9.109375" customWidth="1"/>
    <col min="4" max="4" width="7.5546875" customWidth="1"/>
    <col min="5" max="6" width="9.6640625" customWidth="1"/>
    <col min="7" max="7" width="8.44140625" customWidth="1"/>
    <col min="8" max="8" width="9.109375" customWidth="1"/>
    <col min="9" max="9" width="11.44140625" customWidth="1"/>
    <col min="10" max="11" width="9.77734375" customWidth="1"/>
    <col min="12" max="12" width="8.33203125" customWidth="1"/>
    <col min="13" max="13" width="8.109375" customWidth="1"/>
    <col min="14" max="14" width="10.5546875" customWidth="1"/>
    <col min="15" max="15" width="0.88671875" hidden="1" customWidth="1"/>
    <col min="16" max="16" width="1" hidden="1" customWidth="1"/>
    <col min="17" max="17" width="0.21875" hidden="1" customWidth="1"/>
    <col min="18" max="18" width="12.109375" hidden="1" customWidth="1"/>
    <col min="19" max="19" width="21.6640625" customWidth="1"/>
    <col min="20" max="20" width="17" customWidth="1"/>
  </cols>
  <sheetData>
    <row r="1" spans="1:26" ht="18" x14ac:dyDescent="0.3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99"/>
      <c r="Q1" s="99"/>
      <c r="R1" s="99"/>
      <c r="S1" s="99"/>
      <c r="T1" s="99"/>
    </row>
    <row r="2" spans="1:26" x14ac:dyDescent="0.3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65"/>
      <c r="L2" s="4"/>
      <c r="M2" s="4"/>
      <c r="N2" s="4"/>
      <c r="O2" s="5"/>
      <c r="P2" s="5"/>
      <c r="Q2" s="5"/>
      <c r="R2" s="5"/>
      <c r="S2" s="5"/>
      <c r="T2" s="5"/>
    </row>
    <row r="3" spans="1:26" x14ac:dyDescent="0.3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50"/>
      <c r="L3" s="65"/>
      <c r="M3" s="4"/>
      <c r="N3" s="4"/>
      <c r="O3" s="5"/>
      <c r="P3" s="5"/>
      <c r="Q3" s="5"/>
      <c r="R3" s="5"/>
      <c r="S3" s="5"/>
      <c r="T3" s="5"/>
    </row>
    <row r="4" spans="1:26" ht="18" x14ac:dyDescent="0.35">
      <c r="A4" s="100" t="s">
        <v>99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2"/>
      <c r="P4" s="102"/>
      <c r="Q4" s="102"/>
      <c r="R4" s="102"/>
      <c r="S4" s="102"/>
      <c r="T4" s="102"/>
    </row>
    <row r="5" spans="1:26" ht="17.399999999999999" x14ac:dyDescent="0.3">
      <c r="A5" s="103" t="s">
        <v>44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5"/>
      <c r="S5" s="105"/>
      <c r="T5" s="105"/>
    </row>
    <row r="6" spans="1:26" ht="60" customHeight="1" x14ac:dyDescent="0.3">
      <c r="A6" s="34" t="s">
        <v>0</v>
      </c>
      <c r="B6" s="34" t="s">
        <v>39</v>
      </c>
      <c r="C6" s="34" t="s">
        <v>1</v>
      </c>
      <c r="D6" s="34" t="s">
        <v>2</v>
      </c>
      <c r="E6" s="51" t="s">
        <v>45</v>
      </c>
      <c r="F6" s="37" t="s">
        <v>60</v>
      </c>
      <c r="G6" s="34" t="s">
        <v>46</v>
      </c>
      <c r="H6" s="34" t="s">
        <v>51</v>
      </c>
      <c r="I6" s="83" t="s">
        <v>53</v>
      </c>
      <c r="J6" s="56" t="s">
        <v>35</v>
      </c>
      <c r="K6" s="37" t="s">
        <v>61</v>
      </c>
      <c r="L6" s="34" t="s">
        <v>50</v>
      </c>
      <c r="M6" s="34" t="s">
        <v>62</v>
      </c>
      <c r="N6" s="86" t="s">
        <v>65</v>
      </c>
      <c r="O6" s="60" t="s">
        <v>54</v>
      </c>
      <c r="P6" s="37" t="s">
        <v>63</v>
      </c>
      <c r="Q6" s="35" t="s">
        <v>41</v>
      </c>
      <c r="R6" s="70" t="s">
        <v>67</v>
      </c>
      <c r="S6" s="35" t="s">
        <v>49</v>
      </c>
      <c r="T6" s="35" t="s">
        <v>52</v>
      </c>
      <c r="U6" s="4"/>
      <c r="V6" s="4"/>
      <c r="W6" s="4"/>
      <c r="X6" s="4"/>
      <c r="Y6" s="4"/>
      <c r="Z6" s="5"/>
    </row>
    <row r="7" spans="1:26" ht="31.2" x14ac:dyDescent="0.3">
      <c r="A7" s="12" t="s">
        <v>3</v>
      </c>
      <c r="B7" s="26" t="s">
        <v>4</v>
      </c>
      <c r="C7" s="12">
        <v>962</v>
      </c>
      <c r="D7" s="12">
        <v>80</v>
      </c>
      <c r="E7" s="54">
        <v>1832</v>
      </c>
      <c r="F7" s="67">
        <f t="shared" ref="F7:F20" si="0">E7*2.815</f>
        <v>5157.08</v>
      </c>
      <c r="G7" s="20">
        <f t="shared" ref="G7:G12" si="1">E7/C7</f>
        <v>1.9043659043659045</v>
      </c>
      <c r="H7" s="20">
        <f t="shared" ref="H7:H12" si="2">E7/D7</f>
        <v>22.9</v>
      </c>
      <c r="I7" s="91" t="s">
        <v>121</v>
      </c>
      <c r="J7" s="59">
        <v>16</v>
      </c>
      <c r="K7" s="19">
        <f>J7*24.42</f>
        <v>390.72</v>
      </c>
      <c r="L7" s="20">
        <f>J7/C7</f>
        <v>1.6632016632016633E-2</v>
      </c>
      <c r="M7" s="20">
        <f>J7/D7</f>
        <v>0.2</v>
      </c>
      <c r="N7" s="94" t="s">
        <v>71</v>
      </c>
      <c r="O7" s="61"/>
      <c r="P7" s="48">
        <f>O7*1680.09</f>
        <v>0</v>
      </c>
      <c r="Q7" s="49">
        <f>O7/C7</f>
        <v>0</v>
      </c>
      <c r="R7" s="72" t="s">
        <v>72</v>
      </c>
      <c r="S7" s="31">
        <v>524</v>
      </c>
      <c r="T7" s="76">
        <v>70.400000000000006</v>
      </c>
      <c r="U7" s="4"/>
      <c r="V7" s="4"/>
      <c r="W7" s="4"/>
      <c r="X7" s="4"/>
      <c r="Y7" s="4"/>
      <c r="Z7" s="5"/>
    </row>
    <row r="8" spans="1:26" ht="31.2" x14ac:dyDescent="0.3">
      <c r="A8" s="12" t="s">
        <v>5</v>
      </c>
      <c r="B8" s="26" t="s">
        <v>6</v>
      </c>
      <c r="C8" s="12">
        <v>419.5</v>
      </c>
      <c r="D8" s="12">
        <v>29</v>
      </c>
      <c r="E8" s="54">
        <v>921</v>
      </c>
      <c r="F8" s="67">
        <f t="shared" si="0"/>
        <v>2592.6149999999998</v>
      </c>
      <c r="G8" s="20">
        <f t="shared" si="1"/>
        <v>2.1954707985697257</v>
      </c>
      <c r="H8" s="24">
        <f t="shared" si="2"/>
        <v>31.758620689655171</v>
      </c>
      <c r="I8" s="93" t="s">
        <v>114</v>
      </c>
      <c r="J8" s="59">
        <v>9.5</v>
      </c>
      <c r="K8" s="38">
        <f>J8*24.42</f>
        <v>231.99</v>
      </c>
      <c r="L8" s="24">
        <f>J8/C8</f>
        <v>2.2646007151370679E-2</v>
      </c>
      <c r="M8" s="24">
        <f>J8/D8</f>
        <v>0.32758620689655171</v>
      </c>
      <c r="N8" s="94" t="s">
        <v>66</v>
      </c>
      <c r="O8" s="61"/>
      <c r="P8" s="38">
        <f>O8*1680.09</f>
        <v>0</v>
      </c>
      <c r="Q8" s="49">
        <f>O8/C8</f>
        <v>0</v>
      </c>
      <c r="R8" s="72" t="s">
        <v>68</v>
      </c>
      <c r="S8" s="30">
        <v>535</v>
      </c>
      <c r="T8" s="75">
        <v>2500</v>
      </c>
      <c r="U8" s="4"/>
      <c r="V8" s="4"/>
      <c r="W8" s="4"/>
      <c r="X8" s="4"/>
      <c r="Y8" s="4"/>
      <c r="Z8" s="5"/>
    </row>
    <row r="9" spans="1:26" ht="35.4" customHeight="1" x14ac:dyDescent="0.3">
      <c r="A9" s="13" t="s">
        <v>7</v>
      </c>
      <c r="B9" s="27" t="s">
        <v>40</v>
      </c>
      <c r="C9" s="13">
        <v>117.4</v>
      </c>
      <c r="D9" s="13">
        <v>4</v>
      </c>
      <c r="E9" s="53">
        <v>60</v>
      </c>
      <c r="F9" s="66">
        <f t="shared" si="0"/>
        <v>168.9</v>
      </c>
      <c r="G9" s="14">
        <f t="shared" si="1"/>
        <v>0.51107325383304936</v>
      </c>
      <c r="H9" s="15">
        <f t="shared" si="2"/>
        <v>15</v>
      </c>
      <c r="I9" s="93" t="s">
        <v>92</v>
      </c>
      <c r="J9" s="58">
        <v>0.4</v>
      </c>
      <c r="K9" s="16">
        <f>J9*24.42</f>
        <v>9.7680000000000007</v>
      </c>
      <c r="L9" s="17">
        <f>J9/C9</f>
        <v>3.4071550255536627E-3</v>
      </c>
      <c r="M9" s="18">
        <f>J9/D9</f>
        <v>0.1</v>
      </c>
      <c r="N9" s="94" t="s">
        <v>120</v>
      </c>
      <c r="O9" s="117" t="s">
        <v>42</v>
      </c>
      <c r="P9" s="118"/>
      <c r="Q9" s="119"/>
      <c r="R9" s="109"/>
      <c r="S9" s="30">
        <v>96</v>
      </c>
      <c r="T9" s="75">
        <v>612.29999999999995</v>
      </c>
      <c r="U9" s="4"/>
      <c r="V9" s="4"/>
      <c r="W9" s="4"/>
      <c r="X9" s="4"/>
      <c r="Y9" s="4"/>
      <c r="Z9" s="5"/>
    </row>
    <row r="10" spans="1:26" ht="34.5" customHeight="1" x14ac:dyDescent="0.3">
      <c r="A10" s="13" t="s">
        <v>8</v>
      </c>
      <c r="B10" s="27" t="s">
        <v>9</v>
      </c>
      <c r="C10" s="13">
        <v>62.4</v>
      </c>
      <c r="D10" s="13">
        <v>11</v>
      </c>
      <c r="E10" s="54">
        <v>145</v>
      </c>
      <c r="F10" s="67">
        <f t="shared" si="0"/>
        <v>408.17500000000001</v>
      </c>
      <c r="G10" s="24">
        <f t="shared" si="1"/>
        <v>2.3237179487179489</v>
      </c>
      <c r="H10" s="21">
        <f t="shared" si="2"/>
        <v>13.181818181818182</v>
      </c>
      <c r="I10" s="82"/>
      <c r="J10" s="110"/>
      <c r="K10" s="111"/>
      <c r="L10" s="111"/>
      <c r="M10" s="111"/>
      <c r="N10" s="111"/>
      <c r="O10" s="111"/>
      <c r="P10" s="111"/>
      <c r="Q10" s="111"/>
      <c r="R10" s="112"/>
      <c r="S10" s="30"/>
      <c r="T10" s="9"/>
      <c r="U10" s="4"/>
      <c r="V10" s="4"/>
      <c r="W10" s="4"/>
      <c r="X10" s="4"/>
      <c r="Y10" s="4"/>
      <c r="Z10" s="5"/>
    </row>
    <row r="11" spans="1:26" ht="51.75" customHeight="1" x14ac:dyDescent="0.3">
      <c r="A11" s="12" t="s">
        <v>10</v>
      </c>
      <c r="B11" s="28" t="s">
        <v>11</v>
      </c>
      <c r="C11" s="12">
        <v>173.1</v>
      </c>
      <c r="D11" s="12">
        <v>19</v>
      </c>
      <c r="E11" s="55">
        <v>191</v>
      </c>
      <c r="F11" s="68">
        <f t="shared" si="0"/>
        <v>537.66499999999996</v>
      </c>
      <c r="G11" s="20">
        <f t="shared" si="1"/>
        <v>1.1034084344309647</v>
      </c>
      <c r="H11" s="20">
        <f t="shared" si="2"/>
        <v>10.052631578947368</v>
      </c>
      <c r="I11" s="91" t="s">
        <v>88</v>
      </c>
      <c r="J11" s="59">
        <v>3</v>
      </c>
      <c r="K11" s="19">
        <f t="shared" ref="K11:K20" si="3">J11*24.42</f>
        <v>73.260000000000005</v>
      </c>
      <c r="L11" s="20">
        <f t="shared" ref="L11:L20" si="4">J11/C11</f>
        <v>1.7331022530329289E-2</v>
      </c>
      <c r="M11" s="20">
        <f t="shared" ref="M11:M20" si="5">J11/D11</f>
        <v>0.15789473684210525</v>
      </c>
      <c r="N11" s="92" t="s">
        <v>69</v>
      </c>
      <c r="O11" s="117" t="s">
        <v>42</v>
      </c>
      <c r="P11" s="118"/>
      <c r="Q11" s="119"/>
      <c r="R11" s="109"/>
      <c r="S11" s="97">
        <v>23</v>
      </c>
      <c r="T11" s="78">
        <v>12.07</v>
      </c>
      <c r="U11" s="4"/>
      <c r="V11" s="4"/>
      <c r="W11" s="4"/>
      <c r="X11" s="4"/>
      <c r="Y11" s="4"/>
      <c r="Z11" s="5"/>
    </row>
    <row r="12" spans="1:26" ht="33.6" customHeight="1" x14ac:dyDescent="0.3">
      <c r="A12" s="12" t="s">
        <v>12</v>
      </c>
      <c r="B12" s="28" t="s">
        <v>13</v>
      </c>
      <c r="C12" s="12">
        <v>6495</v>
      </c>
      <c r="D12" s="12">
        <v>962</v>
      </c>
      <c r="E12" s="55">
        <v>744</v>
      </c>
      <c r="F12" s="68">
        <f t="shared" si="0"/>
        <v>2094.36</v>
      </c>
      <c r="G12" s="20">
        <f t="shared" si="1"/>
        <v>0.11454965357967667</v>
      </c>
      <c r="H12" s="20">
        <f t="shared" si="2"/>
        <v>0.77338877338877343</v>
      </c>
      <c r="I12" s="91" t="s">
        <v>100</v>
      </c>
      <c r="J12" s="59">
        <v>11</v>
      </c>
      <c r="K12" s="19">
        <f t="shared" si="3"/>
        <v>268.62</v>
      </c>
      <c r="L12" s="20">
        <f t="shared" si="4"/>
        <v>1.6936104695919939E-3</v>
      </c>
      <c r="M12" s="20">
        <f t="shared" si="5"/>
        <v>1.1434511434511435E-2</v>
      </c>
      <c r="N12" s="92" t="s">
        <v>96</v>
      </c>
      <c r="O12" s="61">
        <v>0</v>
      </c>
      <c r="P12" s="48">
        <f t="shared" ref="P12:P18" si="6">O12*1680.09</f>
        <v>0</v>
      </c>
      <c r="Q12" s="49">
        <f t="shared" ref="Q12:Q18" si="7">O12/C12</f>
        <v>0</v>
      </c>
      <c r="R12" s="72" t="s">
        <v>74</v>
      </c>
      <c r="S12" s="30">
        <v>3457</v>
      </c>
      <c r="T12" s="75">
        <v>4440</v>
      </c>
      <c r="U12" s="4"/>
      <c r="V12" s="4"/>
      <c r="W12" s="4"/>
      <c r="X12" s="4"/>
      <c r="Y12" s="4"/>
      <c r="Z12" s="5"/>
    </row>
    <row r="13" spans="1:26" ht="31.2" x14ac:dyDescent="0.3">
      <c r="A13" s="12" t="s">
        <v>14</v>
      </c>
      <c r="B13" s="26" t="s">
        <v>15</v>
      </c>
      <c r="C13" s="13">
        <v>1806.63</v>
      </c>
      <c r="D13" s="12">
        <v>88</v>
      </c>
      <c r="E13" s="54">
        <v>253</v>
      </c>
      <c r="F13" s="67">
        <f t="shared" si="0"/>
        <v>712.19499999999994</v>
      </c>
      <c r="G13" s="20">
        <f t="shared" ref="G13:G20" si="8">E13/C13</f>
        <v>0.14003974250399914</v>
      </c>
      <c r="H13" s="20">
        <f t="shared" ref="H13:H20" si="9">E13/D13</f>
        <v>2.875</v>
      </c>
      <c r="I13" s="91" t="s">
        <v>112</v>
      </c>
      <c r="J13" s="59">
        <v>18.399999999999999</v>
      </c>
      <c r="K13" s="19">
        <f t="shared" si="3"/>
        <v>449.32799999999997</v>
      </c>
      <c r="L13" s="24">
        <f t="shared" si="4"/>
        <v>1.0184708545745392E-2</v>
      </c>
      <c r="M13" s="24">
        <f t="shared" si="5"/>
        <v>0.20909090909090908</v>
      </c>
      <c r="N13" s="92" t="s">
        <v>113</v>
      </c>
      <c r="O13" s="61"/>
      <c r="P13" s="48">
        <f t="shared" si="6"/>
        <v>0</v>
      </c>
      <c r="Q13" s="49">
        <f t="shared" si="7"/>
        <v>0</v>
      </c>
      <c r="R13" s="72" t="s">
        <v>83</v>
      </c>
      <c r="S13" s="31">
        <v>12</v>
      </c>
      <c r="T13" s="76">
        <v>2463</v>
      </c>
      <c r="U13" s="4"/>
      <c r="V13" s="4"/>
      <c r="W13" s="4"/>
      <c r="X13" s="4"/>
      <c r="Y13" s="4"/>
      <c r="Z13" s="5"/>
    </row>
    <row r="14" spans="1:26" ht="31.2" x14ac:dyDescent="0.3">
      <c r="A14" s="12" t="s">
        <v>16</v>
      </c>
      <c r="B14" s="26" t="s">
        <v>17</v>
      </c>
      <c r="C14" s="12">
        <v>1440.98</v>
      </c>
      <c r="D14" s="12">
        <v>194</v>
      </c>
      <c r="E14" s="54">
        <v>440</v>
      </c>
      <c r="F14" s="67">
        <f t="shared" si="0"/>
        <v>1238.5999999999999</v>
      </c>
      <c r="G14" s="20">
        <f t="shared" si="8"/>
        <v>0.30534774944829213</v>
      </c>
      <c r="H14" s="20">
        <f t="shared" si="9"/>
        <v>2.268041237113402</v>
      </c>
      <c r="I14" s="91" t="s">
        <v>106</v>
      </c>
      <c r="J14" s="59">
        <v>34</v>
      </c>
      <c r="K14" s="19">
        <f t="shared" si="3"/>
        <v>830.28000000000009</v>
      </c>
      <c r="L14" s="20">
        <f t="shared" si="4"/>
        <v>2.3595053366458937E-2</v>
      </c>
      <c r="M14" s="20">
        <f t="shared" si="5"/>
        <v>0.17525773195876287</v>
      </c>
      <c r="N14" s="92" t="s">
        <v>107</v>
      </c>
      <c r="O14" s="61"/>
      <c r="P14" s="48">
        <f t="shared" si="6"/>
        <v>0</v>
      </c>
      <c r="Q14" s="49">
        <f t="shared" si="7"/>
        <v>0</v>
      </c>
      <c r="R14" s="72" t="s">
        <v>81</v>
      </c>
      <c r="S14" s="30">
        <v>3220</v>
      </c>
      <c r="T14" s="75">
        <v>5188.1000000000004</v>
      </c>
      <c r="U14" s="4"/>
      <c r="V14" s="4"/>
      <c r="W14" s="4"/>
      <c r="X14" s="4"/>
      <c r="Y14" s="4"/>
      <c r="Z14" s="5"/>
    </row>
    <row r="15" spans="1:26" ht="31.2" x14ac:dyDescent="0.3">
      <c r="A15" s="12" t="s">
        <v>18</v>
      </c>
      <c r="B15" s="26" t="s">
        <v>19</v>
      </c>
      <c r="C15" s="12">
        <v>3656</v>
      </c>
      <c r="D15" s="12">
        <v>578</v>
      </c>
      <c r="E15" s="54">
        <v>1775</v>
      </c>
      <c r="F15" s="67">
        <f t="shared" si="0"/>
        <v>4996.625</v>
      </c>
      <c r="G15" s="20">
        <f t="shared" si="8"/>
        <v>0.48550328227571116</v>
      </c>
      <c r="H15" s="20">
        <f t="shared" si="9"/>
        <v>3.0709342560553634</v>
      </c>
      <c r="I15" s="91" t="s">
        <v>108</v>
      </c>
      <c r="J15" s="59">
        <v>74</v>
      </c>
      <c r="K15" s="19">
        <f t="shared" si="3"/>
        <v>1807.0800000000002</v>
      </c>
      <c r="L15" s="20">
        <f t="shared" si="4"/>
        <v>2.024070021881838E-2</v>
      </c>
      <c r="M15" s="20">
        <f t="shared" si="5"/>
        <v>0.12802768166089964</v>
      </c>
      <c r="N15" s="92" t="s">
        <v>109</v>
      </c>
      <c r="O15" s="61"/>
      <c r="P15" s="48">
        <f t="shared" si="6"/>
        <v>0</v>
      </c>
      <c r="Q15" s="49">
        <f t="shared" si="7"/>
        <v>0</v>
      </c>
      <c r="R15" s="72" t="s">
        <v>82</v>
      </c>
      <c r="S15" s="30">
        <v>11358</v>
      </c>
      <c r="T15" s="75">
        <v>1222.3</v>
      </c>
      <c r="U15" s="4"/>
      <c r="V15" s="4"/>
      <c r="W15" s="4"/>
      <c r="X15" s="4"/>
      <c r="Y15" s="4"/>
      <c r="Z15" s="5"/>
    </row>
    <row r="16" spans="1:26" ht="31.2" x14ac:dyDescent="0.3">
      <c r="A16" s="12" t="s">
        <v>20</v>
      </c>
      <c r="B16" s="88" t="s">
        <v>21</v>
      </c>
      <c r="C16" s="12">
        <v>476.33</v>
      </c>
      <c r="D16" s="12">
        <v>51</v>
      </c>
      <c r="E16" s="54">
        <v>588</v>
      </c>
      <c r="F16" s="67">
        <f t="shared" si="0"/>
        <v>1655.22</v>
      </c>
      <c r="G16" s="20">
        <f t="shared" si="8"/>
        <v>1.2344383095752944</v>
      </c>
      <c r="H16" s="20">
        <f t="shared" si="9"/>
        <v>11.529411764705882</v>
      </c>
      <c r="I16" s="91" t="s">
        <v>103</v>
      </c>
      <c r="J16" s="59">
        <v>32</v>
      </c>
      <c r="K16" s="19">
        <f t="shared" si="3"/>
        <v>781.44</v>
      </c>
      <c r="L16" s="20">
        <f t="shared" si="4"/>
        <v>6.7180316167362961E-2</v>
      </c>
      <c r="M16" s="89">
        <f t="shared" si="5"/>
        <v>0.62745098039215685</v>
      </c>
      <c r="N16" s="92" t="s">
        <v>93</v>
      </c>
      <c r="O16" s="61"/>
      <c r="P16" s="48">
        <f t="shared" si="6"/>
        <v>0</v>
      </c>
      <c r="Q16" s="49">
        <f t="shared" si="7"/>
        <v>0</v>
      </c>
      <c r="R16" s="72" t="s">
        <v>76</v>
      </c>
      <c r="S16" s="31">
        <v>11</v>
      </c>
      <c r="T16" s="76">
        <v>382.7</v>
      </c>
      <c r="U16" s="4"/>
      <c r="V16" s="4"/>
      <c r="W16" s="4"/>
      <c r="X16" s="4"/>
      <c r="Y16" s="4"/>
      <c r="Z16" s="5"/>
    </row>
    <row r="17" spans="1:26" ht="31.2" x14ac:dyDescent="0.3">
      <c r="A17" s="12" t="s">
        <v>22</v>
      </c>
      <c r="B17" s="26" t="s">
        <v>23</v>
      </c>
      <c r="C17" s="12">
        <v>860</v>
      </c>
      <c r="D17" s="12">
        <v>133</v>
      </c>
      <c r="E17" s="54">
        <v>2500</v>
      </c>
      <c r="F17" s="67">
        <f t="shared" si="0"/>
        <v>7037.5</v>
      </c>
      <c r="G17" s="20">
        <f t="shared" si="8"/>
        <v>2.9069767441860463</v>
      </c>
      <c r="H17" s="24">
        <f t="shared" si="9"/>
        <v>18.796992481203006</v>
      </c>
      <c r="I17" s="91" t="s">
        <v>104</v>
      </c>
      <c r="J17" s="59">
        <v>39</v>
      </c>
      <c r="K17" s="19">
        <f t="shared" si="3"/>
        <v>952.38000000000011</v>
      </c>
      <c r="L17" s="24">
        <f t="shared" si="4"/>
        <v>4.5348837209302328E-2</v>
      </c>
      <c r="M17" s="20">
        <f t="shared" si="5"/>
        <v>0.2932330827067669</v>
      </c>
      <c r="N17" s="92" t="s">
        <v>105</v>
      </c>
      <c r="O17" s="64"/>
      <c r="P17" s="38">
        <f t="shared" si="6"/>
        <v>0</v>
      </c>
      <c r="Q17" s="49">
        <f t="shared" si="7"/>
        <v>0</v>
      </c>
      <c r="R17" s="72" t="s">
        <v>77</v>
      </c>
      <c r="S17" s="30">
        <v>0</v>
      </c>
      <c r="T17" s="75">
        <v>1286.0999999999999</v>
      </c>
      <c r="U17" s="4"/>
      <c r="V17" s="4"/>
      <c r="W17" s="4"/>
      <c r="X17" s="4"/>
      <c r="Y17" s="4"/>
      <c r="Z17" s="5"/>
    </row>
    <row r="18" spans="1:26" ht="31.2" x14ac:dyDescent="0.3">
      <c r="A18" s="12" t="s">
        <v>24</v>
      </c>
      <c r="B18" s="26" t="s">
        <v>25</v>
      </c>
      <c r="C18" s="12">
        <v>766</v>
      </c>
      <c r="D18" s="12">
        <v>65</v>
      </c>
      <c r="E18" s="54">
        <v>1179</v>
      </c>
      <c r="F18" s="67">
        <f t="shared" si="0"/>
        <v>3318.8849999999998</v>
      </c>
      <c r="G18" s="20">
        <f t="shared" si="8"/>
        <v>1.5391644908616189</v>
      </c>
      <c r="H18" s="24">
        <f t="shared" si="9"/>
        <v>18.138461538461538</v>
      </c>
      <c r="I18" s="91" t="s">
        <v>97</v>
      </c>
      <c r="J18" s="59">
        <v>28</v>
      </c>
      <c r="K18" s="38">
        <f t="shared" si="3"/>
        <v>683.76</v>
      </c>
      <c r="L18" s="20">
        <f t="shared" si="4"/>
        <v>3.6553524804177548E-2</v>
      </c>
      <c r="M18" s="24">
        <f t="shared" si="5"/>
        <v>0.43076923076923079</v>
      </c>
      <c r="N18" s="92" t="s">
        <v>78</v>
      </c>
      <c r="O18" s="61"/>
      <c r="P18" s="48">
        <f t="shared" si="6"/>
        <v>0</v>
      </c>
      <c r="Q18" s="49">
        <f t="shared" si="7"/>
        <v>0</v>
      </c>
      <c r="R18" s="72" t="s">
        <v>79</v>
      </c>
      <c r="S18" s="32">
        <v>200</v>
      </c>
      <c r="T18" s="76">
        <v>156.69999999999999</v>
      </c>
      <c r="U18" s="4"/>
      <c r="V18" s="4"/>
      <c r="W18" s="4"/>
      <c r="X18" s="4"/>
      <c r="Y18" s="4"/>
      <c r="Z18" s="5"/>
    </row>
    <row r="19" spans="1:26" ht="31.8" customHeight="1" x14ac:dyDescent="0.3">
      <c r="A19" s="12" t="s">
        <v>26</v>
      </c>
      <c r="B19" s="90" t="s">
        <v>27</v>
      </c>
      <c r="C19" s="12">
        <v>96.7</v>
      </c>
      <c r="D19" s="12">
        <v>32</v>
      </c>
      <c r="E19" s="54">
        <v>241</v>
      </c>
      <c r="F19" s="67">
        <f t="shared" si="0"/>
        <v>678.41499999999996</v>
      </c>
      <c r="G19" s="20">
        <f t="shared" si="8"/>
        <v>2.4922440537745603</v>
      </c>
      <c r="H19" s="20">
        <f t="shared" si="9"/>
        <v>7.53125</v>
      </c>
      <c r="I19" s="91" t="s">
        <v>89</v>
      </c>
      <c r="J19" s="59">
        <v>2</v>
      </c>
      <c r="K19" s="19">
        <f t="shared" si="3"/>
        <v>48.84</v>
      </c>
      <c r="L19" s="20">
        <f t="shared" si="4"/>
        <v>2.0682523267838676E-2</v>
      </c>
      <c r="M19" s="20">
        <f t="shared" si="5"/>
        <v>6.25E-2</v>
      </c>
      <c r="N19" s="95" t="s">
        <v>80</v>
      </c>
      <c r="O19" s="117" t="s">
        <v>42</v>
      </c>
      <c r="P19" s="118"/>
      <c r="Q19" s="119"/>
      <c r="R19" s="109"/>
      <c r="S19" s="30">
        <v>0</v>
      </c>
      <c r="T19" s="76">
        <v>134.30000000000001</v>
      </c>
      <c r="U19" s="4"/>
      <c r="V19" s="4"/>
      <c r="W19" s="4"/>
      <c r="X19" s="4"/>
      <c r="Y19" s="4"/>
      <c r="Z19" s="5"/>
    </row>
    <row r="20" spans="1:26" ht="31.2" x14ac:dyDescent="0.3">
      <c r="A20" s="12" t="s">
        <v>28</v>
      </c>
      <c r="B20" s="26" t="s">
        <v>29</v>
      </c>
      <c r="C20" s="12">
        <v>893.2</v>
      </c>
      <c r="D20" s="12">
        <v>152</v>
      </c>
      <c r="E20" s="54">
        <v>207</v>
      </c>
      <c r="F20" s="67">
        <f t="shared" si="0"/>
        <v>582.70500000000004</v>
      </c>
      <c r="G20" s="20">
        <f t="shared" si="8"/>
        <v>0.23175100761307657</v>
      </c>
      <c r="H20" s="71">
        <f t="shared" si="9"/>
        <v>1.361842105263158</v>
      </c>
      <c r="I20" s="91" t="s">
        <v>115</v>
      </c>
      <c r="J20" s="59">
        <v>10</v>
      </c>
      <c r="K20" s="19">
        <f t="shared" si="3"/>
        <v>244.20000000000002</v>
      </c>
      <c r="L20" s="20">
        <f t="shared" si="4"/>
        <v>1.1195700850873264E-2</v>
      </c>
      <c r="M20" s="20">
        <f t="shared" si="5"/>
        <v>6.5789473684210523E-2</v>
      </c>
      <c r="N20" s="95" t="s">
        <v>116</v>
      </c>
      <c r="O20" s="117" t="s">
        <v>42</v>
      </c>
      <c r="P20" s="118"/>
      <c r="Q20" s="119"/>
      <c r="R20" s="109"/>
      <c r="S20" s="30">
        <v>37</v>
      </c>
      <c r="T20" s="78">
        <v>236.9</v>
      </c>
      <c r="U20" s="4"/>
      <c r="V20" s="4"/>
      <c r="W20" s="4"/>
      <c r="X20" s="4"/>
      <c r="Y20" s="4"/>
      <c r="Z20" s="5"/>
    </row>
    <row r="21" spans="1:26" ht="18" customHeight="1" x14ac:dyDescent="0.3">
      <c r="A21" s="3" t="s">
        <v>30</v>
      </c>
      <c r="B21" s="25" t="s">
        <v>31</v>
      </c>
      <c r="C21" s="8">
        <v>203.8</v>
      </c>
      <c r="D21" s="8">
        <v>12</v>
      </c>
      <c r="E21" s="108" t="s">
        <v>36</v>
      </c>
      <c r="F21" s="120"/>
      <c r="G21" s="120"/>
      <c r="H21" s="120"/>
      <c r="I21" s="120"/>
      <c r="J21" s="120"/>
      <c r="K21" s="120"/>
      <c r="L21" s="120"/>
      <c r="M21" s="120"/>
      <c r="N21" s="121"/>
      <c r="O21" s="121"/>
      <c r="P21" s="121"/>
      <c r="Q21" s="121"/>
      <c r="R21" s="109"/>
      <c r="S21" s="2"/>
      <c r="T21" s="9"/>
      <c r="U21" s="4"/>
      <c r="V21" s="4"/>
      <c r="W21" s="4"/>
      <c r="X21" s="4"/>
      <c r="Y21" s="4"/>
      <c r="Z21" s="5"/>
    </row>
    <row r="22" spans="1:26" ht="38.4" customHeight="1" x14ac:dyDescent="0.3">
      <c r="A22" s="12" t="s">
        <v>32</v>
      </c>
      <c r="B22" s="90" t="s">
        <v>33</v>
      </c>
      <c r="C22" s="12">
        <v>3768.3</v>
      </c>
      <c r="D22" s="12">
        <v>800</v>
      </c>
      <c r="E22" s="55">
        <v>8582</v>
      </c>
      <c r="F22" s="22">
        <f>E22*2.815</f>
        <v>24158.329999999998</v>
      </c>
      <c r="G22" s="20">
        <f>E22/C22</f>
        <v>2.2774195260462275</v>
      </c>
      <c r="H22" s="20">
        <f>E22/D22</f>
        <v>10.727499999999999</v>
      </c>
      <c r="I22" s="91" t="s">
        <v>118</v>
      </c>
      <c r="J22" s="59">
        <v>49</v>
      </c>
      <c r="K22" s="19">
        <f>J22*24.42</f>
        <v>1196.5800000000002</v>
      </c>
      <c r="L22" s="20">
        <f>J22/C22</f>
        <v>1.30032109970013E-2</v>
      </c>
      <c r="M22" s="20">
        <f>J22/D22</f>
        <v>6.1249999999999999E-2</v>
      </c>
      <c r="N22" s="92" t="s">
        <v>117</v>
      </c>
      <c r="O22" s="63"/>
      <c r="P22" s="23">
        <f>O22*1680.09</f>
        <v>0</v>
      </c>
      <c r="Q22" s="49">
        <f>O22/C22</f>
        <v>0</v>
      </c>
      <c r="R22" s="72" t="s">
        <v>73</v>
      </c>
      <c r="S22" s="97">
        <v>16102</v>
      </c>
      <c r="T22" s="75">
        <v>6615.1</v>
      </c>
      <c r="U22" s="4"/>
      <c r="V22" s="4"/>
      <c r="W22" s="4"/>
      <c r="X22" s="4"/>
      <c r="Y22" s="4"/>
      <c r="Z22" s="5"/>
    </row>
    <row r="23" spans="1:26" ht="37.200000000000003" customHeight="1" x14ac:dyDescent="0.3">
      <c r="A23" s="12" t="s">
        <v>34</v>
      </c>
      <c r="B23" s="28" t="s">
        <v>64</v>
      </c>
      <c r="C23" s="12">
        <v>1612.6</v>
      </c>
      <c r="D23" s="12">
        <f>75446/12</f>
        <v>6287.166666666667</v>
      </c>
      <c r="E23" s="55">
        <v>1168</v>
      </c>
      <c r="F23" s="68">
        <f>E23*2.815</f>
        <v>3287.92</v>
      </c>
      <c r="G23" s="20">
        <f>E23/C23</f>
        <v>0.72429616767952376</v>
      </c>
      <c r="H23" s="20">
        <f>E23/D23</f>
        <v>0.18577525647482968</v>
      </c>
      <c r="I23" s="91" t="s">
        <v>94</v>
      </c>
      <c r="J23" s="59">
        <v>29</v>
      </c>
      <c r="K23" s="19">
        <f>J23*24.42</f>
        <v>708.18000000000006</v>
      </c>
      <c r="L23" s="20">
        <f>J23/C23</f>
        <v>1.7983380875604613E-2</v>
      </c>
      <c r="M23" s="20">
        <f>E23/D23</f>
        <v>0.18577525647482968</v>
      </c>
      <c r="N23" s="92" t="s">
        <v>119</v>
      </c>
      <c r="O23" s="63"/>
      <c r="P23" s="23">
        <f>O23*1680.09</f>
        <v>0</v>
      </c>
      <c r="Q23" s="49">
        <f>O23/C23</f>
        <v>0</v>
      </c>
      <c r="R23" s="72" t="s">
        <v>70</v>
      </c>
      <c r="S23" s="30">
        <v>1405</v>
      </c>
      <c r="T23" s="87">
        <v>1137.9000000000001</v>
      </c>
      <c r="U23" s="4"/>
      <c r="V23" s="4"/>
      <c r="W23" s="4"/>
      <c r="X23" s="4"/>
      <c r="Y23" s="4"/>
      <c r="Z23" s="5"/>
    </row>
    <row r="24" spans="1:26" ht="31.8" customHeight="1" x14ac:dyDescent="0.3">
      <c r="A24" s="13" t="s">
        <v>37</v>
      </c>
      <c r="B24" s="25" t="s">
        <v>38</v>
      </c>
      <c r="C24" s="13">
        <v>5921.6</v>
      </c>
      <c r="D24" s="13">
        <v>518</v>
      </c>
      <c r="E24" s="54">
        <v>81</v>
      </c>
      <c r="F24" s="19">
        <f>E24*2.815</f>
        <v>228.01499999999999</v>
      </c>
      <c r="G24" s="20">
        <f>E24/C24</f>
        <v>1.3678735476898135E-2</v>
      </c>
      <c r="H24" s="20">
        <f>E24/D24</f>
        <v>0.15637065637065636</v>
      </c>
      <c r="I24" s="91" t="s">
        <v>110</v>
      </c>
      <c r="J24" s="59">
        <v>2</v>
      </c>
      <c r="K24" s="19">
        <f>J24*24.42</f>
        <v>48.84</v>
      </c>
      <c r="L24" s="20">
        <f>J24/C24</f>
        <v>3.377465549851391E-4</v>
      </c>
      <c r="M24" s="20">
        <f>J24/60</f>
        <v>3.3333333333333333E-2</v>
      </c>
      <c r="N24" s="92" t="s">
        <v>111</v>
      </c>
      <c r="O24" s="64"/>
      <c r="P24" s="38">
        <f>O24*1680.09</f>
        <v>0</v>
      </c>
      <c r="Q24" s="49">
        <f>O24/C24</f>
        <v>0</v>
      </c>
      <c r="R24" s="74">
        <v>0</v>
      </c>
      <c r="S24" s="97">
        <v>5078</v>
      </c>
      <c r="T24" s="75">
        <v>8375.1</v>
      </c>
      <c r="U24" s="4"/>
      <c r="V24" s="4"/>
      <c r="W24" s="4"/>
      <c r="X24" s="4"/>
      <c r="Y24" s="4"/>
      <c r="Z24" s="5"/>
    </row>
    <row r="25" spans="1:26" ht="32.4" customHeight="1" x14ac:dyDescent="0.3">
      <c r="A25" s="13" t="s">
        <v>47</v>
      </c>
      <c r="B25" s="25" t="s">
        <v>48</v>
      </c>
      <c r="C25" s="13">
        <v>185.1</v>
      </c>
      <c r="D25" s="13">
        <v>4</v>
      </c>
      <c r="E25" s="54">
        <v>38</v>
      </c>
      <c r="F25" s="67">
        <f>E25*2.815</f>
        <v>106.97</v>
      </c>
      <c r="G25" s="20">
        <f>E25/C25</f>
        <v>0.20529443544030254</v>
      </c>
      <c r="H25" s="20">
        <f>E25/D25</f>
        <v>9.5</v>
      </c>
      <c r="I25" s="91" t="s">
        <v>90</v>
      </c>
      <c r="J25" s="59">
        <v>0.3</v>
      </c>
      <c r="K25" s="19">
        <f>J25*24.42</f>
        <v>7.3260000000000005</v>
      </c>
      <c r="L25" s="20">
        <f>J25/C25</f>
        <v>1.6207455429497568E-3</v>
      </c>
      <c r="M25" s="20">
        <f>J25/D25</f>
        <v>7.4999999999999997E-2</v>
      </c>
      <c r="N25" s="92" t="s">
        <v>91</v>
      </c>
      <c r="O25" s="122" t="s">
        <v>42</v>
      </c>
      <c r="P25" s="123"/>
      <c r="Q25" s="124"/>
      <c r="R25" s="109"/>
      <c r="S25" s="30">
        <v>0</v>
      </c>
      <c r="T25" s="75">
        <v>41.7</v>
      </c>
      <c r="U25" s="4"/>
      <c r="V25" s="4"/>
      <c r="W25" s="4"/>
      <c r="X25" s="4"/>
      <c r="Y25" s="4"/>
      <c r="Z25" s="5"/>
    </row>
    <row r="26" spans="1:26" ht="20.25" customHeight="1" x14ac:dyDescent="0.3">
      <c r="A26" s="13" t="s">
        <v>55</v>
      </c>
      <c r="B26" s="25" t="s">
        <v>86</v>
      </c>
      <c r="C26" s="13">
        <v>800.1</v>
      </c>
      <c r="D26" s="13">
        <v>50</v>
      </c>
      <c r="E26" s="54">
        <v>433</v>
      </c>
      <c r="F26" s="19">
        <f>E26*2.815</f>
        <v>1218.895</v>
      </c>
      <c r="G26" s="20">
        <f>E26/C26</f>
        <v>0.54118235220597422</v>
      </c>
      <c r="H26" s="20">
        <f>E26/D26</f>
        <v>8.66</v>
      </c>
      <c r="I26" s="84"/>
      <c r="J26" s="59">
        <v>13</v>
      </c>
      <c r="K26" s="19">
        <v>293</v>
      </c>
      <c r="L26" s="20">
        <f>J26/C26</f>
        <v>1.6247969003874516E-2</v>
      </c>
      <c r="M26" s="24">
        <f>J26/D26</f>
        <v>0.26</v>
      </c>
      <c r="N26" s="85"/>
      <c r="O26" s="64"/>
      <c r="P26" s="38">
        <f>O26*1680.09</f>
        <v>0</v>
      </c>
      <c r="Q26" s="49">
        <f>O26/C26</f>
        <v>0</v>
      </c>
      <c r="R26" s="73"/>
      <c r="S26" s="32">
        <v>1325</v>
      </c>
      <c r="T26" s="9"/>
      <c r="U26" s="4"/>
      <c r="V26" s="4"/>
      <c r="W26" s="4"/>
      <c r="X26" s="4"/>
      <c r="Y26" s="4"/>
      <c r="Z26" s="5"/>
    </row>
    <row r="27" spans="1:26" ht="34.799999999999997" customHeight="1" x14ac:dyDescent="0.3">
      <c r="A27" s="13" t="s">
        <v>56</v>
      </c>
      <c r="B27" s="25" t="s">
        <v>58</v>
      </c>
      <c r="C27" s="13"/>
      <c r="D27" s="13">
        <v>991</v>
      </c>
      <c r="E27" s="54">
        <v>17618</v>
      </c>
      <c r="F27" s="19">
        <v>27583.243999999999</v>
      </c>
      <c r="G27" s="6"/>
      <c r="H27" s="6"/>
      <c r="I27" s="96" t="s">
        <v>122</v>
      </c>
      <c r="J27" s="122"/>
      <c r="K27" s="125"/>
      <c r="L27" s="125"/>
      <c r="M27" s="125"/>
      <c r="N27" s="125"/>
      <c r="O27" s="125"/>
      <c r="P27" s="125"/>
      <c r="Q27" s="125"/>
      <c r="R27" s="126"/>
      <c r="S27" s="32">
        <v>903</v>
      </c>
      <c r="T27" s="75">
        <v>30175.8</v>
      </c>
      <c r="U27" s="4"/>
      <c r="V27" s="4"/>
      <c r="W27" s="4"/>
      <c r="X27" s="4"/>
      <c r="Y27" s="4"/>
      <c r="Z27" s="5"/>
    </row>
    <row r="28" spans="1:26" ht="30" customHeight="1" x14ac:dyDescent="0.3">
      <c r="A28" s="13" t="s">
        <v>57</v>
      </c>
      <c r="B28" s="25" t="s">
        <v>59</v>
      </c>
      <c r="C28" s="13">
        <v>1596</v>
      </c>
      <c r="D28" s="13">
        <v>200</v>
      </c>
      <c r="E28" s="54">
        <v>2521</v>
      </c>
      <c r="F28" s="19">
        <f>E28*2.802</f>
        <v>7063.8420000000006</v>
      </c>
      <c r="G28" s="20">
        <f>E28/C28</f>
        <v>1.5795739348370927</v>
      </c>
      <c r="H28" s="20">
        <f>E28/D28</f>
        <v>12.605</v>
      </c>
      <c r="I28" s="91" t="s">
        <v>101</v>
      </c>
      <c r="J28" s="59">
        <v>118</v>
      </c>
      <c r="K28" s="19">
        <f>J28*24.42</f>
        <v>2881.5600000000004</v>
      </c>
      <c r="L28" s="20">
        <f>J28/C28</f>
        <v>7.3934837092731825E-2</v>
      </c>
      <c r="M28" s="89">
        <f>J28/D28</f>
        <v>0.59</v>
      </c>
      <c r="N28" s="92" t="s">
        <v>102</v>
      </c>
      <c r="O28" s="64"/>
      <c r="P28" s="38">
        <f>O28*2500</f>
        <v>0</v>
      </c>
      <c r="Q28" s="49">
        <f>O28/C28*3.5</f>
        <v>0</v>
      </c>
      <c r="R28" s="72" t="s">
        <v>75</v>
      </c>
      <c r="S28" s="30">
        <v>0</v>
      </c>
      <c r="T28" s="75">
        <v>4237.6000000000004</v>
      </c>
      <c r="U28" s="4"/>
      <c r="V28" s="4"/>
      <c r="W28" s="4"/>
      <c r="X28" s="4"/>
      <c r="Y28" s="4"/>
      <c r="Z28" s="5"/>
    </row>
    <row r="29" spans="1:26" ht="30" customHeight="1" x14ac:dyDescent="0.35">
      <c r="A29" s="13" t="s">
        <v>84</v>
      </c>
      <c r="B29" s="25" t="s">
        <v>85</v>
      </c>
      <c r="C29" s="13">
        <v>2665.7</v>
      </c>
      <c r="D29" s="13">
        <v>150</v>
      </c>
      <c r="E29" s="54">
        <v>3951</v>
      </c>
      <c r="F29" s="19">
        <f>E29*2.802</f>
        <v>11070.701999999999</v>
      </c>
      <c r="G29" s="20">
        <f>E29/C29</f>
        <v>1.4821622838278876</v>
      </c>
      <c r="H29" s="20">
        <f>E29/D29</f>
        <v>26.34</v>
      </c>
      <c r="I29" s="80"/>
      <c r="J29" s="59">
        <v>169</v>
      </c>
      <c r="K29" s="19">
        <f>J29*24.42</f>
        <v>4126.9800000000005</v>
      </c>
      <c r="L29" s="20">
        <f>J29/C29</f>
        <v>6.3397981768391051E-2</v>
      </c>
      <c r="M29" s="20">
        <f>J29/D29</f>
        <v>1.1266666666666667</v>
      </c>
      <c r="N29" s="81"/>
      <c r="O29" s="64"/>
      <c r="P29" s="38"/>
      <c r="Q29" s="49"/>
      <c r="R29" s="77"/>
      <c r="S29" s="29">
        <v>3211</v>
      </c>
      <c r="T29" s="69"/>
      <c r="U29" s="4"/>
      <c r="V29" s="4"/>
      <c r="W29" s="4"/>
      <c r="X29" s="4"/>
      <c r="Y29" s="4"/>
      <c r="Z29" s="5"/>
    </row>
    <row r="30" spans="1:26" ht="11.4" customHeight="1" x14ac:dyDescent="0.35">
      <c r="A30" s="39"/>
      <c r="B30" s="40"/>
      <c r="C30" s="39"/>
      <c r="D30" s="39"/>
      <c r="E30" s="52"/>
      <c r="F30" s="41"/>
      <c r="G30" s="42"/>
      <c r="H30" s="42"/>
      <c r="I30" s="42"/>
      <c r="J30" s="57"/>
      <c r="K30" s="41"/>
      <c r="L30" s="42"/>
      <c r="M30" s="42"/>
      <c r="N30" s="43"/>
      <c r="O30" s="64"/>
      <c r="P30" s="44"/>
      <c r="Q30" s="45"/>
      <c r="R30" s="46"/>
      <c r="S30" s="47"/>
      <c r="T30" s="33"/>
      <c r="U30" s="4"/>
      <c r="V30" s="4"/>
      <c r="W30" s="4"/>
      <c r="X30" s="4"/>
      <c r="Y30" s="4"/>
      <c r="Z30" s="5"/>
    </row>
    <row r="31" spans="1:26" ht="20.25" customHeight="1" x14ac:dyDescent="0.3">
      <c r="A31" s="108" t="s">
        <v>43</v>
      </c>
      <c r="B31" s="109"/>
      <c r="C31" s="13"/>
      <c r="D31" s="13"/>
      <c r="E31" s="54">
        <f>E7+E8+E9+E10+E11+E12+E13+E14+E15+E16+E17+E18+E19+E20+E22+E23+E24+E25+E26+E27+E28</f>
        <v>41517</v>
      </c>
      <c r="F31" s="10"/>
      <c r="G31" s="6"/>
      <c r="H31" s="6"/>
      <c r="I31" s="6"/>
      <c r="J31" s="59">
        <f>J7+J8+J9+J11+J12+J13+J14+J15+J16+J17+J18+J19+J20+J22+J23+J24+J25+J26+J28</f>
        <v>488.6</v>
      </c>
      <c r="K31" s="10"/>
      <c r="L31" s="6"/>
      <c r="M31" s="6"/>
      <c r="N31" s="6"/>
      <c r="O31" s="62">
        <f>+O7+O8+O12+O13+O14+O15+O17+O18+O22+O23+O24+O26+O28</f>
        <v>0</v>
      </c>
      <c r="P31" s="11"/>
      <c r="Q31" s="2"/>
      <c r="R31" s="2"/>
      <c r="S31" s="79">
        <f>S8+S9+S11+S12+S14+S15+S20+S22+S23+S24+S29-S7-S13-S16-S18-S26-S27</f>
        <v>41547</v>
      </c>
      <c r="T31" s="79">
        <f>T8+T9+T11+T12+T14+T15+T17+T20+T22+T24+T25+T27+T28-T7-T13-T16-T18-T19-T23</f>
        <v>60598.07</v>
      </c>
      <c r="U31" s="4"/>
      <c r="V31" s="4"/>
      <c r="W31" s="4"/>
      <c r="X31" s="4"/>
      <c r="Y31" s="4"/>
      <c r="Z31" s="5"/>
    </row>
    <row r="32" spans="1:26" ht="20.25" customHeight="1" x14ac:dyDescent="0.3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4"/>
      <c r="U32" s="4"/>
      <c r="V32" s="4"/>
      <c r="W32" s="4"/>
      <c r="X32" s="4"/>
      <c r="Y32" s="4"/>
      <c r="Z32" s="5"/>
    </row>
    <row r="33" spans="1:26" ht="20.25" customHeight="1" x14ac:dyDescent="0.3">
      <c r="A33" s="11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4"/>
      <c r="U33" s="4"/>
      <c r="V33" s="4"/>
      <c r="W33" s="4"/>
      <c r="X33" s="4"/>
      <c r="Y33" s="4"/>
      <c r="Z33" s="5"/>
    </row>
    <row r="34" spans="1:26" ht="20.25" customHeight="1" x14ac:dyDescent="0.3">
      <c r="A34" s="127" t="s">
        <v>123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4"/>
      <c r="U34" s="4"/>
      <c r="V34" s="4"/>
      <c r="W34" s="4"/>
      <c r="X34" s="4"/>
      <c r="Y34" s="4"/>
      <c r="Z34" s="5"/>
    </row>
    <row r="35" spans="1:26" ht="20.25" customHeight="1" x14ac:dyDescent="0.3">
      <c r="A35" s="127" t="s">
        <v>124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4"/>
      <c r="U35" s="4"/>
      <c r="V35" s="4"/>
      <c r="W35" s="4"/>
      <c r="X35" s="4"/>
      <c r="Y35" s="4"/>
      <c r="Z35" s="5"/>
    </row>
    <row r="36" spans="1:26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15.6" x14ac:dyDescent="0.3">
      <c r="A37" s="113"/>
      <c r="B37" s="113"/>
      <c r="C37" s="113"/>
      <c r="D37" s="113"/>
      <c r="E37" s="113"/>
      <c r="F37" s="36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15.6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0">
    <mergeCell ref="A37:C37"/>
    <mergeCell ref="D37:E37"/>
    <mergeCell ref="A2:J2"/>
    <mergeCell ref="A3:J3"/>
    <mergeCell ref="A33:S33"/>
    <mergeCell ref="A34:S34"/>
    <mergeCell ref="A35:S35"/>
    <mergeCell ref="O9:R9"/>
    <mergeCell ref="O11:R11"/>
    <mergeCell ref="O19:R19"/>
    <mergeCell ref="O20:R20"/>
    <mergeCell ref="E21:R21"/>
    <mergeCell ref="O25:R25"/>
    <mergeCell ref="J27:R27"/>
    <mergeCell ref="A1:T1"/>
    <mergeCell ref="A4:T4"/>
    <mergeCell ref="A5:T5"/>
    <mergeCell ref="A32:S32"/>
    <mergeCell ref="A31:B31"/>
    <mergeCell ref="J10:R10"/>
  </mergeCells>
  <printOptions gridLines="1"/>
  <pageMargins left="0.59055118110236227" right="0.39370078740157483" top="0.15748031496062992" bottom="0.15748031496062992" header="0.31496062992125984" footer="0.31496062992125984"/>
  <pageSetup paperSize="9" scale="75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Kowuntex</dc:creator>
  <cp:lastModifiedBy>Windows User</cp:lastModifiedBy>
  <cp:lastPrinted>2018-10-01T12:41:45Z</cp:lastPrinted>
  <dcterms:created xsi:type="dcterms:W3CDTF">2017-05-04T06:28:24Z</dcterms:created>
  <dcterms:modified xsi:type="dcterms:W3CDTF">2018-10-01T12:43:23Z</dcterms:modified>
</cp:coreProperties>
</file>